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255" windowHeight="7875" tabRatio="667" activeTab="1"/>
  </bookViews>
  <sheets>
    <sheet name="Siglas" sheetId="1" r:id="rId1"/>
    <sheet name="POA Integrado " sheetId="2" r:id="rId2"/>
  </sheets>
  <definedNames/>
  <calcPr fullCalcOnLoad="1"/>
</workbook>
</file>

<file path=xl/comments2.xml><?xml version="1.0" encoding="utf-8"?>
<comments xmlns="http://schemas.openxmlformats.org/spreadsheetml/2006/main">
  <authors>
    <author>Geraldo Espinosa</author>
  </authors>
  <commentList>
    <comment ref="B242" authorId="0">
      <text>
        <r>
          <rPr>
            <b/>
            <sz val="9"/>
            <rFont val="Tahoma"/>
            <family val="2"/>
          </rPr>
          <t>Geraldo Espinosa:</t>
        </r>
        <r>
          <rPr>
            <sz val="9"/>
            <rFont val="Tahoma"/>
            <family val="2"/>
          </rPr>
          <t xml:space="preserve">
2 informes anuales (semestral): Julio y Enero del año próximo</t>
        </r>
      </text>
    </comment>
  </commentList>
</comments>
</file>

<file path=xl/sharedStrings.xml><?xml version="1.0" encoding="utf-8"?>
<sst xmlns="http://schemas.openxmlformats.org/spreadsheetml/2006/main" count="1288" uniqueCount="845">
  <si>
    <t>Producto (s)</t>
  </si>
  <si>
    <t>Indicador</t>
  </si>
  <si>
    <t>Meta</t>
  </si>
  <si>
    <t>Medio de Verificación</t>
  </si>
  <si>
    <t>Actividades</t>
  </si>
  <si>
    <t>Responsable  Involucrados</t>
  </si>
  <si>
    <t>Cronograma</t>
  </si>
  <si>
    <t>Recursos</t>
  </si>
  <si>
    <t>T-I</t>
  </si>
  <si>
    <t>T-II</t>
  </si>
  <si>
    <t>T-III</t>
  </si>
  <si>
    <t>T-IV</t>
  </si>
  <si>
    <t>No 
Financ.</t>
  </si>
  <si>
    <t>Financieros</t>
  </si>
  <si>
    <t>RD$</t>
  </si>
  <si>
    <t>US$</t>
  </si>
  <si>
    <t>DPyEF</t>
  </si>
  <si>
    <t xml:space="preserve">Porcentaje de cumplimiento de los pagos aprobados y programados en la cuota de compromiso. </t>
  </si>
  <si>
    <t>LB</t>
  </si>
  <si>
    <t>Descripción de Siglas Utilizadas</t>
  </si>
  <si>
    <t>Instituciones o Dependencias</t>
  </si>
  <si>
    <t>MH</t>
  </si>
  <si>
    <t>Ministerio de Hacienda</t>
  </si>
  <si>
    <t>MAP</t>
  </si>
  <si>
    <t>Ministerio de Administración Pública</t>
  </si>
  <si>
    <t>TN</t>
  </si>
  <si>
    <t>Tesorería Nacional</t>
  </si>
  <si>
    <t>DGCP</t>
  </si>
  <si>
    <t>Dirección General de Crédito Público</t>
  </si>
  <si>
    <t>DIGECOG</t>
  </si>
  <si>
    <t>Dirección General de Contabilidad Gubernamental</t>
  </si>
  <si>
    <t>PAFI</t>
  </si>
  <si>
    <t>Programa de Administración Financiera Integrada</t>
  </si>
  <si>
    <t>DGII</t>
  </si>
  <si>
    <t>Dirección General de Impuestos Internos</t>
  </si>
  <si>
    <t>DGA</t>
  </si>
  <si>
    <t>Dirección General de Aduanas</t>
  </si>
  <si>
    <t>Direcciones o Departamentos TN</t>
  </si>
  <si>
    <t>Dirección de Programación y Evaluación Financiera</t>
  </si>
  <si>
    <t>DNyCTI</t>
  </si>
  <si>
    <t>Dirección de Normas y Coordinación de Tesorerías Institucionales</t>
  </si>
  <si>
    <t>DACyRF</t>
  </si>
  <si>
    <t>Dirección de Administración de Cuentas y Registro Financiero</t>
  </si>
  <si>
    <t xml:space="preserve">DAD  </t>
  </si>
  <si>
    <t>Dirección de Administración de Desembolsos</t>
  </si>
  <si>
    <t>DTI</t>
  </si>
  <si>
    <t>Departamento de Tecnología de la Información</t>
  </si>
  <si>
    <t>RRHH</t>
  </si>
  <si>
    <t>Departamento de Recursos Humanos</t>
  </si>
  <si>
    <t>DAF</t>
  </si>
  <si>
    <t>Dirección Administrativa-Finaciera</t>
  </si>
  <si>
    <t>DJ</t>
  </si>
  <si>
    <t>Departamento Jurídico</t>
  </si>
  <si>
    <t>DPyD</t>
  </si>
  <si>
    <t>Departamento de Planificación y Desarrollo</t>
  </si>
  <si>
    <t>OAI</t>
  </si>
  <si>
    <t>Oficina de Acceso a la Información Pública</t>
  </si>
  <si>
    <t>DET</t>
  </si>
  <si>
    <t>Departamento de Especies Timbradas</t>
  </si>
  <si>
    <t>Producto</t>
  </si>
  <si>
    <t>Responsable Involucrados</t>
  </si>
  <si>
    <t>DAD</t>
  </si>
  <si>
    <t xml:space="preserve"> Registros de conversiones realizadas</t>
  </si>
  <si>
    <t>I</t>
  </si>
  <si>
    <t>II</t>
  </si>
  <si>
    <t>III</t>
  </si>
  <si>
    <t>IV</t>
  </si>
  <si>
    <t>Cantidad de Políticas Normativas identificadas y documentadas</t>
  </si>
  <si>
    <t xml:space="preserve">Porcentaje de documentos controlados </t>
  </si>
  <si>
    <t xml:space="preserve">Listado de Documentos Vigentes </t>
  </si>
  <si>
    <t xml:space="preserve">100% de los identificados </t>
  </si>
  <si>
    <t xml:space="preserve">Evaluación de Planes y Proyectos </t>
  </si>
  <si>
    <t xml:space="preserve">Cantidad de PCC y HMMP emitidos </t>
  </si>
  <si>
    <t>Cantidad de reportes emitidos del Cumplimiento del Plan Anual de Compras y Contrataciones</t>
  </si>
  <si>
    <t xml:space="preserve">Informe Trimestral del Nivel de Cumplimiento del Plan Anual de Compras y Contrataciones </t>
  </si>
  <si>
    <t>Definición e Implementación del Sistema de Gestión de la Calidad</t>
  </si>
  <si>
    <t xml:space="preserve">Cantidad de Capacitaciones Impartidas </t>
  </si>
  <si>
    <t xml:space="preserve"> Registro de las Capacitaciones impartidas</t>
  </si>
  <si>
    <t xml:space="preserve">Porcentaje de Áreas Institucionales Auditadas </t>
  </si>
  <si>
    <t xml:space="preserve">100% de las áreas identificadas en el Plan de Auditorias </t>
  </si>
  <si>
    <t xml:space="preserve">Porcentaje de acciones correctivas y preventivas aplicadas para el funcionamiento del Sistema de Gestión de la Calidad. </t>
  </si>
  <si>
    <t xml:space="preserve">100% de las identificadas en el informe de hallazgos </t>
  </si>
  <si>
    <t>Porcentaje  ejecutado del presupuesto aprobado.</t>
  </si>
  <si>
    <t xml:space="preserve">Porcentaje de cumplimiento en la entrega de los Informes del Corte Semestral y del  Cierre  Fiscal.  </t>
  </si>
  <si>
    <t xml:space="preserve"> Despacho de  Especies Timbradas, Garantías, Fondos y Valores</t>
  </si>
  <si>
    <t xml:space="preserve"> Porcentaje impreso de las  especies timbradas solicitadas mensualmente</t>
  </si>
  <si>
    <t xml:space="preserve">Promedio de especies despachadas al cliente por tipo </t>
  </si>
  <si>
    <t>Gestión de los servicios sociales SAVICA</t>
  </si>
  <si>
    <t xml:space="preserve">Porcentaje de los expedientes SAVICA procesados y enviados a INAVI </t>
  </si>
  <si>
    <t xml:space="preserve"> Acuse de recibo de expedientes en Savica</t>
  </si>
  <si>
    <t>Servicios de Mayordomía</t>
  </si>
  <si>
    <t>Porcentaje mensual  del cumplimiento de la programación de mayordomía</t>
  </si>
  <si>
    <t xml:space="preserve">Manejo  de Almacén y Suministro </t>
  </si>
  <si>
    <t xml:space="preserve">Porcentaje  atendido, de las solicitudes de abastecimiento recibidas  </t>
  </si>
  <si>
    <t>Requisiciones de Material atendido</t>
  </si>
  <si>
    <t xml:space="preserve">Porcentaje agotado del monto destinado para mercancía y abastecimiento </t>
  </si>
  <si>
    <t xml:space="preserve">Informe de consumo de inventario </t>
  </si>
  <si>
    <t>100% de los identificados</t>
  </si>
  <si>
    <t xml:space="preserve">Porcentaje de Absentismo Laboral injustificado. </t>
  </si>
  <si>
    <t>Tardanzas registradas en el Sistema de Asistencia.</t>
  </si>
  <si>
    <t xml:space="preserve"> Prevención y Recuperación de desastres y continuidad de  operaciones. </t>
  </si>
  <si>
    <t xml:space="preserve">Desarrollo, Instalación y Mantenimiento de Software </t>
  </si>
  <si>
    <t xml:space="preserve">Porcentaje instalado, de los software solicitados  </t>
  </si>
  <si>
    <t xml:space="preserve"> Software de trabajo instalados</t>
  </si>
  <si>
    <t>Porcentaje desarrollado de los software solicitados</t>
  </si>
  <si>
    <t>Porcentaje de mantenimiento realizado a software</t>
  </si>
  <si>
    <t xml:space="preserve">Instalación y Mantenimiento de Hardware </t>
  </si>
  <si>
    <t>Requisiciones de Mantenimiento  de Equipos</t>
  </si>
  <si>
    <t>Registros de Instalaciones
Solicitudes de Compra de equipos</t>
  </si>
  <si>
    <t>Informe de cuentas actualizadas.</t>
  </si>
  <si>
    <t>100% de las solicitadas</t>
  </si>
  <si>
    <t>Solicitudes de Transferencias de Recursos Externos</t>
  </si>
  <si>
    <t xml:space="preserve">Solicitudes de Anticipos Financieros </t>
  </si>
  <si>
    <t>Gestión de Divisas  para  el pago de los compromisos del gobierno en moneda extranjera</t>
  </si>
  <si>
    <t>Registro de ingresos percibidos en el Tesoro</t>
  </si>
  <si>
    <t>100% de las requeridas.</t>
  </si>
  <si>
    <t>Actualización de Cuentas Bancarias</t>
  </si>
  <si>
    <t xml:space="preserve">Elaboración e Implementación de Políticas Normativas </t>
  </si>
  <si>
    <t>Elaboración Memoria anual</t>
  </si>
  <si>
    <t>Número de memorias elaboradas</t>
  </si>
  <si>
    <t xml:space="preserve">Implementación del Sistema de Administración de Servidores Públicos (SASP) </t>
  </si>
  <si>
    <t>Matriz de Polivalencia</t>
  </si>
  <si>
    <t xml:space="preserve">Uso y Mantenimiento de la Biblioteca Virtual </t>
  </si>
  <si>
    <t>Elaboración, Formulación, Ejecución y Seguimiento del Ante Proyecto de Presupuesto de la TN</t>
  </si>
  <si>
    <t>Adecuación de  los arreglos funcionales y estructurales de la TN</t>
  </si>
  <si>
    <t>Resultado Esperado (3.1.4): Institucionalizada la Gestión de Planificación del MH</t>
  </si>
  <si>
    <t>Registro de Participantes
Fotos y Videos</t>
  </si>
  <si>
    <t>Volante de Nómina por Empleado
Reporte generados del Sistema</t>
  </si>
  <si>
    <t xml:space="preserve">Documentos compartidos  </t>
  </si>
  <si>
    <t>Memoria anual aprobada</t>
  </si>
  <si>
    <t xml:space="preserve">Registro de especies timbradas impresas  </t>
  </si>
  <si>
    <t>Registros de especies timbradas despachadas</t>
  </si>
  <si>
    <t xml:space="preserve">Plan de capacitación
Registro de Asistencia a cursos.
Registro de calificaciones
</t>
  </si>
  <si>
    <t>Cantidad de talleres de revisión de avance trimestral del POA</t>
  </si>
  <si>
    <t>Porcentaje  de subcuentas habilitadas para las instituciones que forman parte de la Fase I de la CUT.</t>
  </si>
  <si>
    <t xml:space="preserve">Porcentaje de cuentas colectoras y operativas aperturadas y registradas. </t>
  </si>
  <si>
    <t>100% de las solicitadas.</t>
  </si>
  <si>
    <t xml:space="preserve">Porcentaje  de cuentas bancarias actualizadas. </t>
  </si>
  <si>
    <t>Asistencia Técnica a las Tesorerías Institucionales</t>
  </si>
  <si>
    <t>Porcentaje de denuncias y sugerencias cerradas.</t>
  </si>
  <si>
    <t>Porcentaje agotado de los procesos para la medición del clima laboral</t>
  </si>
  <si>
    <t>Porcentaje desarrollado de las fases de recuperación de desastres y continuidad de operaciones</t>
  </si>
  <si>
    <t>Medición del clima laboral</t>
  </si>
  <si>
    <t xml:space="preserve"> Implementación de la Política de Control Documental SEGÚN Normas ISO 9001</t>
  </si>
  <si>
    <t>Eje Estratégico : Fortalecimiento Institucional</t>
  </si>
  <si>
    <t>Eje Estratégico : Rectoría  del Sistema de Tesorería</t>
  </si>
  <si>
    <t>Objetivo Estratégico (1): Regular y supervisar el funcionamiento del Sistema de Tesorería en el sector público no financiero.</t>
  </si>
  <si>
    <t>Objetivo Estratégico (3): Implementar un modelo integral y eficiente de gestión institucional mediante un conjunto de  estrategias de desarrollo organizacional basadas en  un sistema de evaluación del desempeño institucional y en un conjunto de estrategias de gestión de personal, orientadas a favorecer la calidad del trabajo, la productividad y la satisfacción de los clientes internos y externos.</t>
  </si>
  <si>
    <t>Objetivo Estratégico (2): Prever niveles de  disponibilidad de caja adecuados que permitan determinar los excedentes o déficit de caja,  garantizando el cumplimiento  de las obligaciones del Tesoro.</t>
  </si>
  <si>
    <t>Estrategia Derivada (2.1 ): Programación Financiera Integral.</t>
  </si>
  <si>
    <t>Estrategia Derivada (2.2): Administración del sistema de Cuenta Única</t>
  </si>
  <si>
    <t>Estrategia Derivada (2.3): Gestión de Instrumentos Financieros</t>
  </si>
  <si>
    <t>Estrategia Derivada (3.1 ): Fortalecimiento del programa de Desarrollo Organizacional.</t>
  </si>
  <si>
    <t>Resultado Esperado (3.1.1): Fortalecida la Normalización de la Gestión Institucional de la Tesorería Nacional.</t>
  </si>
  <si>
    <t>Resultado Esperado  (3.1.5 ): Satisfechas las necesidades físicas y materiales de los servidores de la TN.</t>
  </si>
  <si>
    <t>Resultado Esperado (3.1.7): Posicionada la Imagen de la Tesorería Nacional</t>
  </si>
  <si>
    <t>Resultado Esperado (3.2.2): Satisfechos los servidores de la TN con su desarrollo integral.</t>
  </si>
  <si>
    <t>Estrategia Derivada (3.3): Fortalecimiento de los Sistemas de Información y Servicios de Atención al Ciudadano.</t>
  </si>
  <si>
    <t>Resultado Esperado (3.3.1): Gobierno Electrónico de la Tesorería Nacional Implementado</t>
  </si>
  <si>
    <t>Resultado Esperado (3.3.2): Sistemas tecnológicos y de data asegurados</t>
  </si>
  <si>
    <t>Readecuación de forma Ergonómica de la Planta Física y Mobiliario</t>
  </si>
  <si>
    <t>Porcentaje de áreas planificadas adecuadas ergonómicamente</t>
  </si>
  <si>
    <t>Plan Metodológico de Programa Ergonómico
Levantamiento de necesidades ergonómicas
Plan de Compras
Plan de Reestructuración de Planta Física
Listado de Mobiliarios y Equipos 
Planos de Reestructuración de Planta Física</t>
  </si>
  <si>
    <t>DAF
DTI</t>
  </si>
  <si>
    <t>Organización y Mejora del Sistema de  Transportación</t>
  </si>
  <si>
    <t>Porcentaje de vehículos a sustituir de acuerdo a las necesidades identificadas</t>
  </si>
  <si>
    <t>Levantamiento de Status Flotilla Vehicular
Plan Metodológico Cambio Flotilla Vehicular
Plan de Compras</t>
  </si>
  <si>
    <t>Porcentaje de usuarios beneficiados por cambios en rutas de transporte</t>
  </si>
  <si>
    <t>Plan Metodológico de Mejoramiento Rutas institucionales
Análisis de Rutas de Transporte
Presentación de Resultados de Análisis</t>
  </si>
  <si>
    <t>N/A</t>
  </si>
  <si>
    <t>Plan metodológico del Sistema de Transportación
Software de Transportación
Reportes de Software de Transportación</t>
  </si>
  <si>
    <t>Porcentaje de vehículos identificados con sistema de GPS y radio de 2 bandas instalados</t>
  </si>
  <si>
    <t>Plan de Compras</t>
  </si>
  <si>
    <t>Organización y Mejora Sistema de Correspondencia y Archivo Institucional</t>
  </si>
  <si>
    <t>Porcentaje de correspondencias digitalizadas</t>
  </si>
  <si>
    <t>Acuse de recibo de correspondencia</t>
  </si>
  <si>
    <t>Porcentaje de correspondencias externas distribuidas</t>
  </si>
  <si>
    <t>Porcentaje de correspondencia interna entregadas</t>
  </si>
  <si>
    <t>Reporte de ejecución presupuestaria
Plan de Compras</t>
  </si>
  <si>
    <t>DAF
DPyD
Todos los departamentos de la TN</t>
  </si>
  <si>
    <t>Porcentaje ejecutado de la proporción  cuota trimestral aprobada para servicios personales</t>
  </si>
  <si>
    <t>Reporte de ejecución presupuestaria
Reporte de cuotas asignadas</t>
  </si>
  <si>
    <t>Contraloría General de la Republica
Ministerio de Hacienda
Auditoria Interna
MAE
DAF
RR.HH.</t>
  </si>
  <si>
    <t>Informe de corte semestral
Informe de cierre final</t>
  </si>
  <si>
    <t>MAE
DAF</t>
  </si>
  <si>
    <t>Formularios de inspección
 Publicaciones Internas</t>
  </si>
  <si>
    <t>Estampillas (330,000,000)
Sellos Ley 196 (194,400)
Sellos Ley 91 (807,500)
Sellos Postales
(1,226,188)</t>
  </si>
  <si>
    <t>Asistencia Legal</t>
  </si>
  <si>
    <t>DJ
DPyD</t>
  </si>
  <si>
    <t>Porcentaje de Asesorías  Jurídicas realizadas</t>
  </si>
  <si>
    <t>Ejecución de Actos, Contratos y Resoluciones</t>
  </si>
  <si>
    <t>Porcentaje elaborado de los Contratos Legales solicitados</t>
  </si>
  <si>
    <t xml:space="preserve"> Contratos elaborados
Solicitud de elaboración de contratos
Autorizaciones de Acceso a Pagina Web
Resoluciones Administrativas</t>
  </si>
  <si>
    <t>Certificación de Fianzas, Garantías Bancarias y reimpresión de Cheques</t>
  </si>
  <si>
    <t>Porcentaje Custodiado de las Fianzas recibidas en la Institución</t>
  </si>
  <si>
    <t>Porcentaje de Certificados Descargados</t>
  </si>
  <si>
    <t>Porcentaje de cheques reimpresos procesados</t>
  </si>
  <si>
    <t>PLAN OPERATIVO ANUAL 2014</t>
  </si>
  <si>
    <t>Recepción y Tramite de Solicitudes de Acceso a la Información</t>
  </si>
  <si>
    <t>Política de Comunicación</t>
  </si>
  <si>
    <t>OAI
DPyD</t>
  </si>
  <si>
    <t>Porcentaje de respuestas entregadas dentro de los plazos establecidos en la Ley 200-04</t>
  </si>
  <si>
    <t>Formulario de Solicitud de Información
Libro de Registro de Solicitudes</t>
  </si>
  <si>
    <t>Constancias de entrega de respuestas</t>
  </si>
  <si>
    <t>Expedientes archivados</t>
  </si>
  <si>
    <t>Constancia de comunicaciones de remisión de solicitudes</t>
  </si>
  <si>
    <t>Promoción de la Cultura de la Transparencia Institucional</t>
  </si>
  <si>
    <t xml:space="preserve">Porcentaje de servidores que obtengan una calificación por encima de 80% en examen de entendimiento de charlas </t>
  </si>
  <si>
    <t>Registro de Participantes</t>
  </si>
  <si>
    <t>DIGEIG
OAI
RR.HH.</t>
  </si>
  <si>
    <t>Porcentaje de informaciones requeridas publicados en el portal de transparencia en los plazos establecidos</t>
  </si>
  <si>
    <t>Publicaciones en portal de transparencia
Matriz de Responsabilidad Informacional
Memoria Anual de la OAI</t>
  </si>
  <si>
    <t>OAI
DTI</t>
  </si>
  <si>
    <t>Programa de Visitas Periódicas de Universidades y Gremios a la Tesorería Nacional</t>
  </si>
  <si>
    <t>Presentación ppt de servicios de la TN
Fotografías de visitas de: PUCMM, INTEC, UASD, APEC, Universidad Católica, Gremio de Periodistas, Participación Ciudadana, FINJUS 
Recortes de periódicos de eventos
Información publicada en redes sociales</t>
  </si>
  <si>
    <t>Confección y Distribución de Materiales de Propaganda de Tesorería</t>
  </si>
  <si>
    <t>Porcentaje de llamadas/visitas a Tesorería Nacional influenciadas por medios promocionales</t>
  </si>
  <si>
    <t>Registro de llamadas
Anuncios promocionales de la TN
Anuncios de Avances de la Tesorería Nacional
Artículos Promocionales de la Tesorería Nacional (bultos deportivos, sombrillas, botones, brochures)</t>
  </si>
  <si>
    <t>DT
ORP
DAF
DPyD
OAI</t>
  </si>
  <si>
    <t>Difusión de Información y los Servicios de la Tesorería Nacional</t>
  </si>
  <si>
    <t>ORP</t>
  </si>
  <si>
    <t>Publicaciones en mural institucional
Correos Informativos</t>
  </si>
  <si>
    <t>ORP
DAF
Comité de Evaluación del Desempeño Excelente</t>
  </si>
  <si>
    <t>Estrategia Derivada (3.2): Fortalecimiento de la Gestión de Recursos Humanos.</t>
  </si>
  <si>
    <t>Resultado Esperado (3.2.1): Normalizada la Administración de los Recursos Humanos</t>
  </si>
  <si>
    <t>Adecuación y actualización de las Políticas de Recursos Humanos</t>
  </si>
  <si>
    <t>Porcentaje de  Políticas Adecuadas y Actualizadas</t>
  </si>
  <si>
    <t>Registros de la Política de Recursos Humanos</t>
  </si>
  <si>
    <t>Porcentaje actualizado del Manual de Descripción de Cargos</t>
  </si>
  <si>
    <t>Manual de Descripción de Cargos</t>
  </si>
  <si>
    <t>Resolución Aprobada</t>
  </si>
  <si>
    <t xml:space="preserve">Incorporación de Servidores Públicos de la TN, a la Carrera Especial de Finanzas Públicas </t>
  </si>
  <si>
    <t>Relación de Expedientes Revisados, Formularios de Expedientes Precalificados, Decreto de Incorporación</t>
  </si>
  <si>
    <t>Elaboración de un Programa de Integración Familiar de los servidores de la TN</t>
  </si>
  <si>
    <t xml:space="preserve">  Nivel de Satisfacción de los servidores con  el Programa de integración Familiar</t>
  </si>
  <si>
    <t>Encuestas de Satisfacción, Registro de Participantes, Registro de Beneficiarios, Fotografías y Publicaciones.</t>
  </si>
  <si>
    <t>Numero de Actividades de Responsabilidad Social</t>
  </si>
  <si>
    <t>Encuestas de Satisfacción, Acuerdos Interinstitucionales, Registro de Participantes, Registro de Beneficiarios, Fotografías y Publicaciones.</t>
  </si>
  <si>
    <t>Conformación de Equipos Deportivos Institucionales</t>
  </si>
  <si>
    <t>Registro de Integrantes de los Equipos, Fotografías, Publicación Redes Sociales</t>
  </si>
  <si>
    <t>Gestión y Pago del Subsidio Educativo</t>
  </si>
  <si>
    <t>Numero de actividades implementadas.</t>
  </si>
  <si>
    <t>Resultado Esperado (3.2.3): Mejorado el desarrollo y desempeño de los servidores de la Tesorería Nacional.</t>
  </si>
  <si>
    <t xml:space="preserve">Porcentaje de servidores que reciben inducción </t>
  </si>
  <si>
    <t xml:space="preserve">Registro de Inducción del personal
Declaración de Compromiso del Código de Ética y Conducta
Acuse de  Recibo de Manual de Inducción
</t>
  </si>
  <si>
    <t>Porcentaje de servidores con Evaluación Superior al Promedio</t>
  </si>
  <si>
    <t>Desarrollo de Programa de Capacitación Institucional</t>
  </si>
  <si>
    <t xml:space="preserve">Porcentaje de servidores polivalentes </t>
  </si>
  <si>
    <t xml:space="preserve">Actualización de la escala salarial de la  Tesorería Nacional
 </t>
  </si>
  <si>
    <t>Reclutamiento  Selección  y Evaluación de Personal</t>
  </si>
  <si>
    <t>Porciento de Contrataciones y/o Concursos según plan de dotación</t>
  </si>
  <si>
    <t>Matriz de Promociones y/o Ascensos</t>
  </si>
  <si>
    <t>Programación de Vacaciones</t>
  </si>
  <si>
    <t>Porcentaje del cumplimiento de la programación de Vacaciones</t>
  </si>
  <si>
    <t xml:space="preserve">Programación de Vacaciones por Áreas
</t>
  </si>
  <si>
    <t>Medición, Registro y Control de los RR.HH.</t>
  </si>
  <si>
    <t>Porcentaje de servidores con la carta compromiso firmada</t>
  </si>
  <si>
    <t>Borrador de la carta compromiso 
Comunicación de 
Remisión de carta al Tesorero Nacional
Carta firmada y archivada en expedientes de empleados que aplican</t>
  </si>
  <si>
    <t>Tramitación de Retiro y/o Pensión de Servidores</t>
  </si>
  <si>
    <t>Porcentaje de servidores que aplican para fines de Retiro y/o Pensión de acuerdo a la Ley 379-81</t>
  </si>
  <si>
    <t>Porcentaje de servicios digitalizados  y centralizado a través del portal web institucional.</t>
  </si>
  <si>
    <t>Servicios en línea ofrecidos a través del Portal Web de la Tesorería Nacional</t>
  </si>
  <si>
    <t>DTI
ORP
OAI</t>
  </si>
  <si>
    <t>Plan de Recuperación de Desastres y Continuidad de Operaciones</t>
  </si>
  <si>
    <t>DTI
Seguridad</t>
  </si>
  <si>
    <t>Resultado Esperado (3.3.3): Optimizado los servicios y satisfacción de los usuarios internos/externos</t>
  </si>
  <si>
    <t>Desarrollo, Implementación y Mantenimiento de la Intranet</t>
  </si>
  <si>
    <t xml:space="preserve">Porcentaje de los usuarios que tienen acceso al Intranet </t>
  </si>
  <si>
    <t>Informes de avances (POA)</t>
  </si>
  <si>
    <t>Digitalización de documentos</t>
  </si>
  <si>
    <t>Porcentaje de documentos digitalizados</t>
  </si>
  <si>
    <t>Cantidad de documentos digitalizados</t>
  </si>
  <si>
    <t>DTI
DAF</t>
  </si>
  <si>
    <t>Porcentaje de procesos desarrollados e implementados en el SITNA</t>
  </si>
  <si>
    <t>Cantidad de procesos incorporados en el SITNA</t>
  </si>
  <si>
    <t>Requisiciones de mantenimiento de Software
Licencias de Software adquiridas</t>
  </si>
  <si>
    <t>Porcentaje  de equipos informáticos con mantenimiento adecuado</t>
  </si>
  <si>
    <t>Porcentaje instalado, de los equipos requeridos por las unidades de trabajo</t>
  </si>
  <si>
    <t>Promedio de documentos compartidos  a través de la Biblioteca Virtual</t>
  </si>
  <si>
    <t>100% de los solicitados para ser incluidos en la BV</t>
  </si>
  <si>
    <t>Documentos compartidos  a través de la Biblioteca Virtual</t>
  </si>
  <si>
    <t xml:space="preserve">Adecuación y mejora de procesos, procedimientos y políticas de Tesorería Nacional </t>
  </si>
  <si>
    <t>Porcentaje de documentos revisados</t>
  </si>
  <si>
    <t xml:space="preserve">Versión 02 de Manual de Procesos y Procedimientos del Departamento de Planificación y Desarrollo 
Versión 02 de Manual de Procesos y Procedimientos del Departamento de Recursos Humanos 
Versión 02 de Manual de Procesos y Procedimientos de la Dirección Administrativa y Financiera 
Versión 03 de la Política de Control Documental </t>
  </si>
  <si>
    <t xml:space="preserve">2. Adecuar procesos y procedimientos del Departamento de Planificación y Desarrollo a los requerimientos de las Normas Básicas de Control Interno y a la redistribución Organizacional de Tesorería Nacional.  </t>
  </si>
  <si>
    <t xml:space="preserve">3. Adecuar procesos y procedimientos del Departamento de Recursos Humanos  a los requerimientos de las Normas Básicas de Control Interno y a la redistribución Organizacional de Tesorería Nacional.  </t>
  </si>
  <si>
    <t xml:space="preserve">4. Adecuar procesos y procedimientos del Departamento de la Dirección Administrativa y Financiera a los requerimientos de las Normas Básicas de Control Interno y a la redistribución Organizacional de Tesorería Nacional.  </t>
  </si>
  <si>
    <t xml:space="preserve">Políticas del Departamento de Tecnología de la Información </t>
  </si>
  <si>
    <t>1. Identificar y Documentar las Políticas Normativas de Tecnología de la Información.</t>
  </si>
  <si>
    <t xml:space="preserve">Porcentaje de unidades con descripción funcional actualizada. </t>
  </si>
  <si>
    <t xml:space="preserve">
Manual de Organización y Funciones con firmas y sellos estampados.
Presentación, relación de participantes.
Memoria de la Actividad, correos electrónicos de remisión.</t>
  </si>
  <si>
    <t xml:space="preserve">Implementación de Programa de Acompañamiento Individual y de Equipo para la Gestión del Cambio </t>
  </si>
  <si>
    <t xml:space="preserve">Cantidad de talleres impartidos para acompañar la gestión del cambio </t>
  </si>
  <si>
    <t xml:space="preserve">1. Registro de Sesiones de Coaching. 
Registro de Participantes de Talleres de Acompañamiento en Gestión del Cambio 
Fotos y Videos </t>
  </si>
  <si>
    <t xml:space="preserve">1. Coordinar y ejecutar el taller de Desarrollo de Individuos y Organizaciones </t>
  </si>
  <si>
    <t xml:space="preserve">2. Coordinar y ejecutar taller motivacional de desarrollo individual </t>
  </si>
  <si>
    <t xml:space="preserve">3. Coordinar y ejecutar Jornadas Audiovisuales de Desarrollo Individual </t>
  </si>
  <si>
    <t xml:space="preserve">Cantidad de coachees que participan del programa de coaching  </t>
  </si>
  <si>
    <t xml:space="preserve">1. Implementar programa de coaching </t>
  </si>
  <si>
    <t>Resultado Esperado (3.1.3): Identificados los servidores con el Marco Estratégico Institucional</t>
  </si>
  <si>
    <t xml:space="preserve">Socialización del Plan Estratégico Institucional de Tesorería Nacional </t>
  </si>
  <si>
    <t xml:space="preserve">Cantidad de talleres de socialización del PEI de TN impartidos </t>
  </si>
  <si>
    <t xml:space="preserve">1. Coordinar e impartir taller de socialización del PEI-TN a los grupos de interés internos. </t>
  </si>
  <si>
    <t xml:space="preserve">2. Contratar empresa Editora para impresión del PEI-TN. </t>
  </si>
  <si>
    <t xml:space="preserve">3. Coordinar e impartir taller de socialización del PEI-TN a los grupos de interés externos. </t>
  </si>
  <si>
    <t>Implementación del Plan de Respuesta a los Riesgos de la Planificación Institucional</t>
  </si>
  <si>
    <t xml:space="preserve">Porcentaje de riesgos que poseen controles efectivos y se aplican. </t>
  </si>
  <si>
    <t xml:space="preserve">
Plan de Gestión de Riesgos 2014
Registro de Riesgos
Formulario de Valoración de Riesgos
Plan de Respuesta a los Riesgos
Formulario de Monitoreo y Control de Riesgos
</t>
  </si>
  <si>
    <t xml:space="preserve">1. Actualizar el registro de riesgos </t>
  </si>
  <si>
    <t xml:space="preserve">2. Preparar Plan de Respuesta a los Riesgos de la Planificación Institucional </t>
  </si>
  <si>
    <t>3. Monitorear y controlar la implementación del Plan de Respuesta a los Riesgos de la Planificación Institucional.</t>
  </si>
  <si>
    <t>Porcentaje de proyectos formulados</t>
  </si>
  <si>
    <t>Proyectos Formulados</t>
  </si>
  <si>
    <t xml:space="preserve">1. Formular proyectos y programas </t>
  </si>
  <si>
    <t xml:space="preserve">Cantidad de Planes Elaborados </t>
  </si>
  <si>
    <t xml:space="preserve"> Plan Anual de Compras y Contrataciones
Plan Operativo Anual</t>
  </si>
  <si>
    <t>1. Preparar la Planificación Trimestral de la TN</t>
  </si>
  <si>
    <t>2. Formular el Plan Operativo Anual 2015</t>
  </si>
  <si>
    <t>3. Preparar el Plan Anual de Compras y Contrataciones 2015</t>
  </si>
  <si>
    <t>HMMP
PCC
Informe de Monitoreo Trimestral</t>
  </si>
  <si>
    <t>1. Elaborar el Monitoreo y Control del Plan Operativo Anual 2014</t>
  </si>
  <si>
    <t>1. Realizar Taller de Revisión de Avance Trimestral del POA 2014.</t>
  </si>
  <si>
    <t xml:space="preserve">1. Elaborar Informe Trimestral del Nivel de Cumplimiento del Plan Anual de Compras y Contrataciones </t>
  </si>
  <si>
    <t>Autoevaluación en las Normas Básicas de Control Interno (NOBACI)</t>
  </si>
  <si>
    <t>Porcentaje desarrollado del Plan de Acción de Mejoras NOBACI</t>
  </si>
  <si>
    <t>Autodiagnóstico NOBACI
Plan de Acción de Mejoras NOBACI</t>
  </si>
  <si>
    <t>1. Impartir Taller sobre las Normas Básicas de Control Interno (NOBACI)</t>
  </si>
  <si>
    <t>2. Preparar autodiagnóstico acorde a las Normas Básicas de Control Interno (NOBACI)</t>
  </si>
  <si>
    <t>3. Formular Plan de Acción de Mejoras NOBACI</t>
  </si>
  <si>
    <t>4. Ejecutar Plan de Acción de Mejoras NOBACI</t>
  </si>
  <si>
    <t>1. Elaborar borrador de Memoria Anual Institucional</t>
  </si>
  <si>
    <t>2. Revisar y aprobar la Memoria Anual Institucional</t>
  </si>
  <si>
    <t xml:space="preserve">1. Controlar la Documentación de la Tesorería Nacional </t>
  </si>
  <si>
    <t xml:space="preserve">1. Contralar los cambios realizados a Documentos Vigentes </t>
  </si>
  <si>
    <t>1. Desarrollar Talleres de Gestión de Calidad</t>
  </si>
  <si>
    <t xml:space="preserve">Programa y Plan de Auditoria Interna 
Informe de Auditoria Interna </t>
  </si>
  <si>
    <t xml:space="preserve">1. Preparar Programa de Auditorias Internas </t>
  </si>
  <si>
    <t>2. Elaborar Plan de Auditoría Interna</t>
  </si>
  <si>
    <t xml:space="preserve">3. Ejecutar las auditorias Internas de Calidad </t>
  </si>
  <si>
    <t>Evidencia sobre las acciones correctivas y preventivas aplicadas.</t>
  </si>
  <si>
    <t xml:space="preserve">4. Aplicar las acciones correctivas y preventivas presentadas en los informes de hallazgos </t>
  </si>
  <si>
    <t>Inquietudes obtenidas a través del Buzón de sugerencias físico y virtual.
Inquietudes obtenidas a través de las Redes Sociales (Facebook y Twitter).
Planes de Acción y evidencias sobre el cierre de las denuncias y sugerencias.</t>
  </si>
  <si>
    <t xml:space="preserve">1. Medir el nivel de satisfacción de los clientes internos y externos a través del Buzón de Sugerencias y las Redes Sociales </t>
  </si>
  <si>
    <t>2. Desarrollar planes de acción de para satisfacer las necesidades de los usuarios internos y externos de la institución</t>
  </si>
  <si>
    <t xml:space="preserve">Cantidad de encuestas del servicio interno y externo aplicadas </t>
  </si>
  <si>
    <t xml:space="preserve">Encuestas internas de servicio.
</t>
  </si>
  <si>
    <t xml:space="preserve">1. Aplicar Encuesta de Retroalimentación de Calidad de Productos Intermedios  </t>
  </si>
  <si>
    <t>2. Medir los servicios internos (tecnología, mayordomía, mantenimiento de equipos, vehículos, etc.)</t>
  </si>
  <si>
    <t>3. Aplicar Encuestas Externas sobre la imagen global de la institución</t>
  </si>
  <si>
    <t>4. Medir el Nivel de Satisfacción de los proveedores y usuarios externos.</t>
  </si>
  <si>
    <t>5. Aplicar Encuestas a los usuarios sobre el servicio de Acceso a la Información Pública</t>
  </si>
  <si>
    <t>6. Desarrollar planes de acción para satisfacer las necesidades de los proveedores y  usuarios externos e internos de la institución</t>
  </si>
  <si>
    <t>Encuestas  de Clima Laboral 
Informe  de diagnostico de Clima Laboral</t>
  </si>
  <si>
    <t xml:space="preserve">1. Realizar la medición del clima laboral </t>
  </si>
  <si>
    <t>100% de lo Solicitado</t>
  </si>
  <si>
    <t>1. Realizar el proceso de apertura de cuentas colectoras y operativas en instituciones Financieras.</t>
  </si>
  <si>
    <t>2. Llevar a cabo el proceso de registro en el SIGEF de las cuentas colectoras y operativas.</t>
  </si>
  <si>
    <t>Creación de Subcuentas de la CUT</t>
  </si>
  <si>
    <t>Registro de Subcuentas en el SIGEF</t>
  </si>
  <si>
    <t>1. Realizar el registro de las subcuentas.</t>
  </si>
  <si>
    <t>2. Habilitar las subcuentas en el SIGEF.</t>
  </si>
  <si>
    <t>1. Tramitar la actualización de cuentas bancarias.</t>
  </si>
  <si>
    <t>2. Gestionar la documentación de las cuentas bancarias.</t>
  </si>
  <si>
    <t>1. Realizar el análisis y conciliación de las subcuentas</t>
  </si>
  <si>
    <t>1. Realizar el análisis y conciliación de las cuentas bancarias</t>
  </si>
  <si>
    <t>Gestión de Transferencias Bancarias a las unidades ejecutoras de proyectos.</t>
  </si>
  <si>
    <t>Gestión de Transferencias Bancarias a las  a las  instituciones solicitantes.</t>
  </si>
  <si>
    <t xml:space="preserve">Porcentaje transferencias realizadas a las cuentas de anticipos financieros de las instituciones solicitantes. </t>
  </si>
  <si>
    <t>Porcentaje de divisas gestionadas para el pago de los compromisos del gobierno en moneda extranjera</t>
  </si>
  <si>
    <t>100% de lo requerido</t>
  </si>
  <si>
    <t>1. Programar y cuantificar la demanda de divisas</t>
  </si>
  <si>
    <t>2. Tramitar y negociar con los bancos la tasa de compra de divisa.</t>
  </si>
  <si>
    <t>Porcentaje de ingresos fiscales registrados y especificados.</t>
  </si>
  <si>
    <t>Reporte de Ingresos del SIGEF</t>
  </si>
  <si>
    <t>1. Registrar los ingresos percibidos por la DGA y DGII.</t>
  </si>
  <si>
    <t>1. Registrar los ingresos percibidos por otras entidades públicas</t>
  </si>
  <si>
    <t>Seguimiento de las Recaudaciones</t>
  </si>
  <si>
    <t xml:space="preserve"> Porcentaje de cumplimiento las recaudaciones con respecto a las proyecciones de ingresos tributarios</t>
  </si>
  <si>
    <t xml:space="preserve">Reportes de Registros de Ingresos en SIGEF </t>
  </si>
  <si>
    <t xml:space="preserve">1. Determinar los índices estacionales, por concepto </t>
  </si>
  <si>
    <t xml:space="preserve"> Porcentaje de cumplimiento las recaudaciones con respecto a las proyecciones de ingresos no tributarios</t>
  </si>
  <si>
    <t xml:space="preserve">2. Elaborar series históricas de las recaudaciones diarias. </t>
  </si>
  <si>
    <t>3. Preparar Informe sobre el Comportamiento de las Recaudaciones</t>
  </si>
  <si>
    <t>Gestión de Cobranza</t>
  </si>
  <si>
    <t>Reporte de ingresos e informe de recurso depositados en el tesoro.</t>
  </si>
  <si>
    <t>1. Realizar la gestión de cobranza de ingresos no depositados en el Tesoro.</t>
  </si>
  <si>
    <t>2. Preparar Informe sobre el recupero de crédito de la gestión de cobranza</t>
  </si>
  <si>
    <t>Cantidad de recursos captados</t>
  </si>
  <si>
    <t>Por definir</t>
  </si>
  <si>
    <t>Estados de cuenta</t>
  </si>
  <si>
    <t>1. Realizar inventario de la cuentas  garantizadas por el Estado a las diferentes entidades publicas o privadas.</t>
  </si>
  <si>
    <t>2. Dar seguimiento a los acuerdos entra las partes para oportuno ingreso de los recursos</t>
  </si>
  <si>
    <t>Resultado Esperado (2.2.2): Disminuidas las Cuentas Bancarias en las Instituciones Publicas no Financieras</t>
  </si>
  <si>
    <t>Porcentaje de cuentas bancarias cerradas</t>
  </si>
  <si>
    <t>Solicitud de cierre de cuentas bancarias
Relación de cuentas bancarias cerradas por institución</t>
  </si>
  <si>
    <t xml:space="preserve">1. Tramitar el cierre de las cuentas bancarias. </t>
  </si>
  <si>
    <t>Ejecución de Pagos Mediante Transferencia Bancaria</t>
  </si>
  <si>
    <t>Porcentaje de órdenes canceladas mediante transferencia bancaria</t>
  </si>
  <si>
    <t>1. Tramitar la recepción de las órdenes de pago.</t>
  </si>
  <si>
    <t>2. Autorizar las órdenes de pago en el SIGEF.</t>
  </si>
  <si>
    <t>3. Ejecutar los pagos aprobados por la CGR para gastos corrientes a través de transferencia bancaria.</t>
  </si>
  <si>
    <t>Ejecución de Pagos a través de Notas de Pago</t>
  </si>
  <si>
    <t>Porcentaje de órdenes canceladas a través de Notas de Pago</t>
  </si>
  <si>
    <t>Ejecución de Pagos mediante Cheques</t>
  </si>
  <si>
    <t>Porcentaje de órdenes canceladas mediante cheques</t>
  </si>
  <si>
    <t xml:space="preserve">1. Ejecutar pagos a través de cheques. </t>
  </si>
  <si>
    <t>2. Tramitar la reimpresión de los cheques internos dañados</t>
  </si>
  <si>
    <t>3. Tramitar las solicitudes de reimpresión de cheques externos.</t>
  </si>
  <si>
    <t>Registro y Levantamiento de Retenciones.</t>
  </si>
  <si>
    <t>Porcentaje de Retenciones Registradas</t>
  </si>
  <si>
    <t>Registro de Levantamientos y Retenciones</t>
  </si>
  <si>
    <t>1. Registrar las retenciones.</t>
  </si>
  <si>
    <t>DAD y DJ</t>
  </si>
  <si>
    <t>Porcentaje Levantado de las Retenciones Registradas</t>
  </si>
  <si>
    <t>2. Levantar las retenciones solicitadas, registradas y aprobadas.</t>
  </si>
  <si>
    <t xml:space="preserve"> Porcentaje de  comprobantes convertidos</t>
  </si>
  <si>
    <t>1. Identificar los comprobantes a convertir.</t>
  </si>
  <si>
    <t>Reportes en el SIGEF</t>
  </si>
  <si>
    <t>3. Ejecutar el pago.</t>
  </si>
  <si>
    <t>Estrategia Derivada (1.1 ): Regulación de las normativas del Sistema de Tesorería en el sector público no financiero.</t>
  </si>
  <si>
    <t>Resultado Esperado (1.1.1): Reguladas las instituciones del Sector Público no Financiero.</t>
  </si>
  <si>
    <t>1. Identificar  posibles normas para la gestión del Sistema de Tesorería</t>
  </si>
  <si>
    <t>2. Conformar comisión para la elaboración de la normativa</t>
  </si>
  <si>
    <t>3. Documentar la normativa de gestión del Sistema de Tesorería</t>
  </si>
  <si>
    <t>4. Gestionar aprobación las Normas documentadas.</t>
  </si>
  <si>
    <t>Porcentaje de  instituciones que conocen las normativas.</t>
  </si>
  <si>
    <t>Evaluación del cumplimiento de las normativas del Sistema de Tesorería.</t>
  </si>
  <si>
    <t>Porcentaje de instituciones evaluadas en el cumplimento de  las normativas establecidas en el Sistema de Tesorería.</t>
  </si>
  <si>
    <t>Matrices de evaluación del cumplimiento de las normativas.
Informe de cumplimiento de las normativas establecidas en el Sistema de Tesorería.</t>
  </si>
  <si>
    <t>1. Verificar el cumplimiento de las normativas establecidas en el Sistema de Tesorería.</t>
  </si>
  <si>
    <t>2. Preparar Informe cumplimiento de las normativas establecidas en el Sistema de Tesorería.</t>
  </si>
  <si>
    <t>3. Realizar plan de acciones para las observaciones planteadas en el Informe.</t>
  </si>
  <si>
    <t>Porcentaje de instituciones con requerimientos de infamaciones atendidos satisfactoriamente.</t>
  </si>
  <si>
    <t xml:space="preserve">Registros de asistencia técnica.
Informe de Encuesta de satisfacción de servicios </t>
  </si>
  <si>
    <t xml:space="preserve">1. Brindar asistencia técnica a las Tesorerías Institucionales </t>
  </si>
  <si>
    <t>Resultado Esperado (1.1.2): Desarrollada las capacidades de las instituciones del Sector Público no Financiero en relación al sistema de tesorería.</t>
  </si>
  <si>
    <t>Resultado Esperado (2.1.1): Programados los recursos y egresos del Sector Publico No Financiero.</t>
  </si>
  <si>
    <t>100% acorde a lo programado</t>
  </si>
  <si>
    <t>1. Consolidar los Ingresos por Unidad Recaudadora</t>
  </si>
  <si>
    <t>3. Consolidar las Fuentes de Financiamiento Por Tipo</t>
  </si>
  <si>
    <t>Consolidación Programación de Caja Fase I.</t>
  </si>
  <si>
    <t xml:space="preserve">Porcentaje de estimaciones de ingresos y gastos de las Tesorerías Institucionales de la Fase I, recibidas dentro de los límites de fecha establecidos. </t>
  </si>
  <si>
    <t>1. Recibir  y registrar las programaciones de ingresos y gastos de las Tesorerías Institucionales de la Fase I.</t>
  </si>
  <si>
    <t>2. Actualizar  métrica de los resultados obtenidos de los registros de la Fase I.</t>
  </si>
  <si>
    <t>3. Revisar la consistencias de la programaciones (Disponibilidad Inicial + ingresos mayor o igual a los gastos programados).</t>
  </si>
  <si>
    <t>Cantidad de Informes Consolidados de Seguimiento de Ejecución de la Fase I.</t>
  </si>
  <si>
    <t xml:space="preserve"> Informes de Seguimiento de Ejecución de la Fase I. </t>
  </si>
  <si>
    <t>4. Registrar y compilar las programaciones de ingresos y gastos remitidas por las Instituciones de la Fase I.</t>
  </si>
  <si>
    <t>Porcentaje mensual  de instituciones que requirieron ajustes en la programación de caja</t>
  </si>
  <si>
    <t>5. Realizar reajustes en la programación  en caso de ser necesarios.</t>
  </si>
  <si>
    <t>6. Analizar las informaciones obtenidas.</t>
  </si>
  <si>
    <t>7. Preparar Informes Consolidados de Seguimiento.</t>
  </si>
  <si>
    <t>Implementación del rediseño de la Programación de Caja.</t>
  </si>
  <si>
    <t>Informes de requerimientos y definición conceptual.</t>
  </si>
  <si>
    <t xml:space="preserve">2. Evaluar y seleccionar plataforma tecnológica. </t>
  </si>
  <si>
    <t>Informe Consolidado  de las programaciones de cajas de la IDYANF</t>
  </si>
  <si>
    <t>5. Analizar las informaciones obtenidas.</t>
  </si>
  <si>
    <t>6. Elaborar Informes consolidados de las programaciones de cajas de la IDYANF</t>
  </si>
  <si>
    <t>Reporte De Gastos Del SIGEF</t>
  </si>
  <si>
    <t>1. Generar reportes de cuotas de compromisos, trimestral y mensual, aprobada.</t>
  </si>
  <si>
    <t>2. Generar reportes de gastos ejecutados.</t>
  </si>
  <si>
    <t>Porcentaje Informes de Situación Financiera del Tesoro entregados dentro de los límites de tiempo establecidos.</t>
  </si>
  <si>
    <t>3. Evaluar el comportamiento de los gastos ejecutados vs la cuota de compromiso aprobada.</t>
  </si>
  <si>
    <t>Porcentaje De Sub-Cuentas con Cuotas Mensuales</t>
  </si>
  <si>
    <t>Matriz de Cuotas</t>
  </si>
  <si>
    <t>1. Desagregar mensualmente la cuota trimestral de compromiso que asigna Presupuesto</t>
  </si>
  <si>
    <t>2. Asignar cuotas de Pago Mensual en función de las necesidades previstas en la cuota de compromiso.</t>
  </si>
  <si>
    <t>3. Dar seguimiento a la cuota asignada y en función de la ejecución realizar ajustes.</t>
  </si>
  <si>
    <t>Informe de avance de proceso</t>
  </si>
  <si>
    <t>3. Desarrollar los procesos.</t>
  </si>
  <si>
    <t>Colocación de excedentes de caja</t>
  </si>
  <si>
    <t>Porcentaje de excedente colocados. (Tomando en consideración un margen)</t>
  </si>
  <si>
    <t>Informe de colocación y rendimiento</t>
  </si>
  <si>
    <t>1. Determinar si hay excedentes de caja.</t>
  </si>
  <si>
    <t>2. Contactar las diferentes Entidades Financieras para solicitar las tasas, plazos y condiciones de inversión en instrumentos financieros.</t>
  </si>
  <si>
    <t xml:space="preserve">3. Actualizar la Matriz de Excedentes de Caja con el monto del excedente y las condiciones de inversión. </t>
  </si>
  <si>
    <t>4. Negociar con la entidad que ofrece mejores condiciones.</t>
  </si>
  <si>
    <t>5. Elaborar el Informe de Seguimiento a la Inversión Financiera de Corto Plazo con el monto y las condiciones de la inversión a colocar.</t>
  </si>
  <si>
    <t>Resultado Esperado (2.3.2): Gestionado el Financiamiento de Corto Plazo</t>
  </si>
  <si>
    <t xml:space="preserve">Porcentaje financiamiento gestionado </t>
  </si>
  <si>
    <t>1. Determinar las Necesidades (Brechas) de Financiamiento de Corto Plazo.</t>
  </si>
  <si>
    <t>2. Actualizar la Matriz de Necesidades de Financiamiento de Corto Plazo con los cálculos realizados.</t>
  </si>
  <si>
    <t>3. Solicitar a las diferentes Entidades Financieras las tasas, plazos y condiciones de financiamiento.</t>
  </si>
  <si>
    <t>5. Formalizar acuerdo con la entidad seleccionada.</t>
  </si>
  <si>
    <t>5. Emitir letras del tesoro</t>
  </si>
  <si>
    <t>DGCP 
DAD
DACyRF</t>
  </si>
  <si>
    <t>Instituciones Bancarias
DPyEF
DACyRF</t>
  </si>
  <si>
    <t xml:space="preserve">Comité Normas Básicas de Control Interno
DPyD
DJ
</t>
  </si>
  <si>
    <t>DAF
DPyD</t>
  </si>
  <si>
    <t>MAE
ORP
GCUT
DAF</t>
  </si>
  <si>
    <t>ORP
DAF</t>
  </si>
  <si>
    <t>TESORERÍA NACIONAL DE LA REPUBLICA</t>
  </si>
  <si>
    <t>Eje Estratégico : Administración de la liquidez</t>
  </si>
  <si>
    <t>Programación de caja</t>
  </si>
  <si>
    <t>Estado de la Posición de Caja</t>
  </si>
  <si>
    <t>Informe Programación y Posición de Caja</t>
  </si>
  <si>
    <t>2. Consolidar los Gastos Por Clasificación Económica</t>
  </si>
  <si>
    <t>Crédito Publico</t>
  </si>
  <si>
    <t>Registro de Recepción de Informes de Estimación de Las Tesorerías Institucionales</t>
  </si>
  <si>
    <t>Registro de Solicitudes de Reprogramación</t>
  </si>
  <si>
    <t xml:space="preserve">Porcentaje de avance de la implementación del rediseño </t>
  </si>
  <si>
    <t xml:space="preserve">1. Definir el modelo para la programación financiera de las IDYANF. </t>
  </si>
  <si>
    <t>3. Implementar plataforma seleccionada para la consolidación de las programaciones de cajas de la IDYANF</t>
  </si>
  <si>
    <t>4. Adecuar y desarrollar el módulo de programación financiera en la plataforma informática SIGEF.</t>
  </si>
  <si>
    <t>Gestión y Seguimiento Presupuestario.</t>
  </si>
  <si>
    <t>Informe de Situación Financiera del Tesoro</t>
  </si>
  <si>
    <t>4. Elaborar los Informes de Situación Financiera del Tesoro.</t>
  </si>
  <si>
    <t>Resultado Esperado (2.2.1): Centralizados los Recursos del sector publico no financiero.</t>
  </si>
  <si>
    <t>Gestión Apertura y Registro  de Cuentas Bancarias</t>
  </si>
  <si>
    <t>Registro de Cuentas en el SIGEF.
 Solicitud de apertura y registro de cuenta</t>
  </si>
  <si>
    <t>Conciliación y Administración de las Cuentas Bancarias y Subcuentas</t>
  </si>
  <si>
    <t>Porcentaje de las Cuentas y Subcuentas Conciliadas</t>
  </si>
  <si>
    <t>Archivos de control 
Políticas y Procedimientos de la TN
Expedientes Jurídicos
Libro de Registro de Entrada</t>
  </si>
  <si>
    <t>Porcentaje de fallos emitidos a favor de la Tesorería Nacional</t>
  </si>
  <si>
    <t>Porcentaje de resoluciones revisadas por el departamento jurídico</t>
  </si>
  <si>
    <t>Libro de registro de entrada
Fianzas custodiadas
Registro de entrega de certificados financieros
Solicitud de impresión de cheques (SIGEF)</t>
  </si>
  <si>
    <t>DPyD 
RR.HH.</t>
  </si>
  <si>
    <t xml:space="preserve">Porcentaje de documentos expurgados </t>
  </si>
  <si>
    <t>Acuse de recibo de documentación de la compañía Green Lover
Plan metodológico en software de archivo
Plan metodológico proyecto de traslado área de servicios generales</t>
  </si>
  <si>
    <t>Elaboración de los informes financieras de contabilidad.</t>
  </si>
  <si>
    <t>Porcentaje satisfecho de visitas periódicas</t>
  </si>
  <si>
    <t>MAE
RR.HH.
DPyD
DTI</t>
  </si>
  <si>
    <t>Actualización del Manual de Cargos</t>
  </si>
  <si>
    <t>MAE
RR.HH.</t>
  </si>
  <si>
    <t>Porcentaje de módulos del SASP implementados</t>
  </si>
  <si>
    <t>MAP
RR.HH.</t>
  </si>
  <si>
    <t xml:space="preserve">Porcentaje de Servidores de la TN que cumplen con los requerimientos,  incorporados a la Carrera Especial de Finanzas Públicas </t>
  </si>
  <si>
    <t>MAE
RR.HH.
ORP
Seguridad
Protocolo</t>
  </si>
  <si>
    <t xml:space="preserve">Implementación de un Programa de Responsabilidad Social </t>
  </si>
  <si>
    <t>MAE
RR.HH.
DAF
ORP</t>
  </si>
  <si>
    <t>Numero de Disciplinas Deportivas Implementadas</t>
  </si>
  <si>
    <t>RR.HH.
DAF
DJ
ORP</t>
  </si>
  <si>
    <t>Porciento de servidores beneficiados con el subsidio Universitario</t>
  </si>
  <si>
    <t>Aprobación por parte de la MAE 
Documentos de Requeridos para recibir Subsidio 
Emisión de pago a favor de la institución Educativa 
Recibos para confirmación de pagos</t>
  </si>
  <si>
    <t>MAE
RR.HH.
DAF
DJ</t>
  </si>
  <si>
    <t>Porciento de servidores beneficiados con el subsidio de escolaridad.</t>
  </si>
  <si>
    <t>Política de Seguridad y Salud
Plan de Contingencias
Registro de Contaminantes
Fotografías charlas de primeros auxilios
Records Médicos</t>
  </si>
  <si>
    <t>RR.HH.
DPyD
Consultorio Medico</t>
  </si>
  <si>
    <t>MAE
RR.HH.
DPyD</t>
  </si>
  <si>
    <t>Evaluación de Desempeño</t>
  </si>
  <si>
    <t>Remisión de Formularios de Evaluación de Desempeño a las áreas 
Informe de resultados de la evaluación del desempeño</t>
  </si>
  <si>
    <t>MAP
RR.HH.
DAF</t>
  </si>
  <si>
    <t xml:space="preserve">Porcentaje de capacitación realizadas acorde a la detección de necesidades identificadas  </t>
  </si>
  <si>
    <t>MAE
RR.HH.
DAF</t>
  </si>
  <si>
    <t>RR.HH.</t>
  </si>
  <si>
    <t>Digitalización y centralización de los servicios en el portal de la Tesorería Nacional</t>
  </si>
  <si>
    <t>Implementación de la Migración y Virtualización de los servicios tecnológicos de la TN</t>
  </si>
  <si>
    <t>Porcentaje de los servicios tecnológicos migrados y virtualizados</t>
  </si>
  <si>
    <t>Plan de Implementación</t>
  </si>
  <si>
    <t>Reestructuración de la Red institucional</t>
  </si>
  <si>
    <t>Porcentaje de avance en la reestructuración de la red institucional</t>
  </si>
  <si>
    <t>Plan Reestructuración</t>
  </si>
  <si>
    <t>Plan de implementación de la intranet institucional</t>
  </si>
  <si>
    <t>Gestionar la implementación del sistema de digitalización de documentos en coordinación con el departamento administrativo</t>
  </si>
  <si>
    <t>Resultado Esperado (3.3.4): Satisfechos los requerimientos tecnológicos institucionales</t>
  </si>
  <si>
    <t>Productos Periódicos</t>
  </si>
  <si>
    <t>Porcentaje de cargos con  actualización salarial.</t>
  </si>
  <si>
    <t xml:space="preserve">Tabla de valoración de cargo
 Informe de estudio de valoración de cargos
 Resolución de aprobación de la Escala de salario </t>
  </si>
  <si>
    <t>MAP
MH
RR.HH.</t>
  </si>
  <si>
    <t>RR.HH.
DJ</t>
  </si>
  <si>
    <t>Porcentaje de personal de nuevo ingreso que cumple con el perfil del cargo</t>
  </si>
  <si>
    <t xml:space="preserve">Certificaciones de Preparación Técnico-Profesional
Manual de Cargos
Reporte de Evaluación de Candidato
Nombramientos MAP 
</t>
  </si>
  <si>
    <t>MAE
RR.HH.
DJ</t>
  </si>
  <si>
    <t>50% de lo Identificado</t>
  </si>
  <si>
    <t>Informe de empleados calificables
Comunicaciones de notificación a empleados
Expedientes de Empleados
Solicitudes de pensión
Acción de personal y comunicación de traspaso de nómina fía a nómina de tramite de pensión y/o Jubilación
Decreto de jubilación y/o  pensión</t>
  </si>
  <si>
    <t xml:space="preserve">Formulación de Planes, Programas y   Proyectos </t>
  </si>
  <si>
    <t>DPyD
RR.HH.</t>
  </si>
  <si>
    <t>Publicaciones en portal web
Publicaciones en medios de Prensa
Publicaciones en redes sociales (Facebook, Twitter, YouTube)</t>
  </si>
  <si>
    <t>Status de los movimientos en los extractos bancarios en el SIGEF</t>
  </si>
  <si>
    <t xml:space="preserve">Registro de divisas gestionadas
Programación de Gestión de divisas   </t>
  </si>
  <si>
    <t>Porcentaje de  recuperación de prestamos otorgados a instituciones publicas.</t>
  </si>
  <si>
    <t>Gestión de Cierre de Cuentas Bancarias</t>
  </si>
  <si>
    <t>Resultado Esperado (2.2.3): Canceladas las obligaciones del tesoro según fechas de vencimiento</t>
  </si>
  <si>
    <t>Aprobaciones de pago de CGR
Autorizaciones de pago, Tesorero  Nacional y Tesorerías Institucionales
Reportes del SIGEF</t>
  </si>
  <si>
    <t>Aprobaciones de pago de CGR
Autorizaciones de pago, Tesorero  Nacional y Tesorerías Institucionales
Reportes del SIGEF
Notas Generadas</t>
  </si>
  <si>
    <t>Aprobaciones de pago de CGR
Autorizaciones de pago, Tesorero  Nacional y Tesorerías Institucionales
Reportes del SIGEF
Registros de Cheques emitidos</t>
  </si>
  <si>
    <t>Conversión de Comprobantes</t>
  </si>
  <si>
    <t>2. Realizar la conversión de comprobantes.</t>
  </si>
  <si>
    <t>Realización de Pagos no Recibidos</t>
  </si>
  <si>
    <t>Porcentaje de ejecución de los pagos no recibidos.</t>
  </si>
  <si>
    <t>1. Identificar los pagos no recibidos.</t>
  </si>
  <si>
    <t>2. Explicar el proceso para enviar el medio de pago.</t>
  </si>
  <si>
    <t>Resultado Esperado (2.2.4): Canceladas las obligaciones del tesoro según fechas de vencimiento</t>
  </si>
  <si>
    <t>Distribución y asignación de Cuotas De Pago</t>
  </si>
  <si>
    <t>Resultado Esperado (2.3.1): Controlados los riesgos financieros asociados a la inversión financiera.</t>
  </si>
  <si>
    <t xml:space="preserve">Instrumentación de la estructura de gestión de riesgo. </t>
  </si>
  <si>
    <t>Porcentaje de los proceso de gestión de riesgo desarrollados</t>
  </si>
  <si>
    <t>1. Identificar requerimiento del sistema de gestión de riesgo.</t>
  </si>
  <si>
    <t>2. Contratar asesoría técnica</t>
  </si>
  <si>
    <t>Gestión de financiamiento por línea de crédito.</t>
  </si>
  <si>
    <t>Pagare de la línea de crédito</t>
  </si>
  <si>
    <t>Instituciones Bancarias
Crédito Publico
DPyEF
DACyRF</t>
  </si>
  <si>
    <t>4. Evaluar y Seleccionar la mejor opción</t>
  </si>
  <si>
    <t>Gestión de financiamiento por letras del tesoro</t>
  </si>
  <si>
    <t>Relación de letras del tesoro colocadas.</t>
  </si>
  <si>
    <t>3. Solicitar la aprobación del presidente.</t>
  </si>
  <si>
    <t>4. Elabora el calendario de emisión.</t>
  </si>
  <si>
    <t xml:space="preserve">DGII
DGA
DGPLT
DPyEF
DACYRF </t>
  </si>
  <si>
    <t>DIGEPRES
DTI</t>
  </si>
  <si>
    <t>CGR
DAD
DTI</t>
  </si>
  <si>
    <t>MAE
DAD
DTI.</t>
  </si>
  <si>
    <t>DAD
DPyEF
DACyRF</t>
  </si>
  <si>
    <t>CGR
MAE
DAD
DTI</t>
  </si>
  <si>
    <t>MAE
DAD
DJ
DTI</t>
  </si>
  <si>
    <t>MAE
DAD
DTI
DACYRF</t>
  </si>
  <si>
    <t>MAE
DAD
DTI</t>
  </si>
  <si>
    <t>1.. Impartir Taller sobre la Nueva Estructura Organizativa.</t>
  </si>
  <si>
    <t>2. Actualizar el Manual de Organización y Funciones.</t>
  </si>
  <si>
    <t>3. Gestionar firmas de elaboración y aprobación.</t>
  </si>
  <si>
    <t>4. Distribuir Manual entre los involucrados.</t>
  </si>
  <si>
    <t>5. Coordinar Jornada de socialización con el personal.</t>
  </si>
  <si>
    <t>1.Concluir limpieza de documentos albergados en la TN</t>
  </si>
  <si>
    <t>2.Dirigir el desarrollo de software de gestión de archivos</t>
  </si>
  <si>
    <t>3.Adecuar área de archivo</t>
  </si>
  <si>
    <t>4.Coordinar capacitaciones de sistemas de archivo</t>
  </si>
  <si>
    <t>DAF
DTI
RR.HH.
DPyD</t>
  </si>
  <si>
    <t>1.Ejecutar plan de compras</t>
  </si>
  <si>
    <t>1.Realizar pagos de servicios personales (nomina, bono de aniversario, compensación de horas extras y regalía pascual)</t>
  </si>
  <si>
    <t>1.Realizar arqueo de caja chica</t>
  </si>
  <si>
    <t>2.Realizar conciliación bancaria</t>
  </si>
  <si>
    <t>3. Registrar activos fijos en sistema de activos de DIGECOG</t>
  </si>
  <si>
    <t>4. Realizar reporte de ejecución presupuestaria</t>
  </si>
  <si>
    <t>1.Gestionar la eficiencia de la información de la TN</t>
  </si>
  <si>
    <t>1. Gestionar las solicitudes de acceso a la información pública</t>
  </si>
  <si>
    <t>2. Brindar respuestas a las solicitudes de acceso a la información recibidas</t>
  </si>
  <si>
    <t>3. Archivar solicitudes contestadas</t>
  </si>
  <si>
    <t>4. Canalizar las solicitudes de acceso a la información pertenecientes a otras instituciones.</t>
  </si>
  <si>
    <t>1.Impartir entrenamientos sobre las leyes de transparencia y de la DIGEIG</t>
  </si>
  <si>
    <t>1. Documentar el Plan de Comunicación de la Tesorería Nacional para el año 2014</t>
  </si>
  <si>
    <t>2. Aprobar Plan de Comunicación de la Tesorería Nacional</t>
  </si>
  <si>
    <t>1. Elaborar programa para visitas periódicas</t>
  </si>
  <si>
    <t>2. Coordinar visitas de universidades</t>
  </si>
  <si>
    <t>3. Coordinar visitas de gremios de grupos de interés</t>
  </si>
  <si>
    <t>1.Ordenar artículos promocionales de la Tesorería Nacional</t>
  </si>
  <si>
    <t>2. Distribuir artículos promocionales de la Tesorería Nacional</t>
  </si>
  <si>
    <t>3. Elaborar comercial de avances de la TN</t>
  </si>
  <si>
    <t>4. Monitorear la efectividad de los materiales promocionales de  TN</t>
  </si>
  <si>
    <t>1. Documentar sistema de consecuencias a incumplimientos de políticas</t>
  </si>
  <si>
    <t>2. Validar los registros existentes con los lineamientos de la política</t>
  </si>
  <si>
    <t>3. Implementar la Adecuación y Actualización de las Políticas de Recursos Humanos</t>
  </si>
  <si>
    <t>1.Identificar y actualizar los cargos por  describir</t>
  </si>
  <si>
    <t>2.Gestionar aprobación del Manual de Cargos por parte de las autoridades correspondientes</t>
  </si>
  <si>
    <t xml:space="preserve">3. Implementar el Manual de Cargos </t>
  </si>
  <si>
    <t xml:space="preserve">1. Precalificar los expedientes de los incorporables </t>
  </si>
  <si>
    <t xml:space="preserve">2. Remitir listados de incorporables </t>
  </si>
  <si>
    <t>1. Someter información de Tesorería Nacional para evaluación por parte del MAP</t>
  </si>
  <si>
    <t>2. Entrenar al personal en uso de modulo</t>
  </si>
  <si>
    <t>3. Gestionar la implementación del   SASP</t>
  </si>
  <si>
    <t>1. Elaborar el programa de   integración Familiar de los servidores de la TN</t>
  </si>
  <si>
    <t>2. Realizar "Día en el Trabajo de mis Padres"</t>
  </si>
  <si>
    <t>3. Monitorear nivel de satisfacción de eventos</t>
  </si>
  <si>
    <t>1. Planificar actividades de responsabilidad social</t>
  </si>
  <si>
    <t>2. Realizar actividad de responsabilidad socia (limpieza de Costas, Donaciones Orfanatos y/o Asilos)</t>
  </si>
  <si>
    <t>3. Elaborar informe de resultado.</t>
  </si>
  <si>
    <t>1. Coordinar espacios físicos para practicas deportivas institucionales (Softbol y Voleibol)</t>
  </si>
  <si>
    <t>2. Establecer apoyo institucional a equipos deportivos</t>
  </si>
  <si>
    <t>3. Realizar  Juegos instituciones e Interinstitucionales</t>
  </si>
  <si>
    <t>1. Gestionar subsidio universitario</t>
  </si>
  <si>
    <t>2. Recolectar la información de servidores aplicables para subsidio Universitario</t>
  </si>
  <si>
    <t xml:space="preserve">1. Validar informaciones recibidas de servidores </t>
  </si>
  <si>
    <t xml:space="preserve">2. Otorgar subsidios escolares a servidores aplicables </t>
  </si>
  <si>
    <t>1. Crear política de Seguridad y Salud</t>
  </si>
  <si>
    <t>2. Vigilar el medio ambiente del trabajo</t>
  </si>
  <si>
    <t>3. Vigilar la salud de los servidores</t>
  </si>
  <si>
    <t>4. Medir la eficiencia de la ejecución del Programa de salud y seguridad</t>
  </si>
  <si>
    <t>1.Preparar taller de inducción a los empleados de nuevo ingreso</t>
  </si>
  <si>
    <t>2.Impartir taller de inducción</t>
  </si>
  <si>
    <t xml:space="preserve">3.Actualizar el Manual de Inducción </t>
  </si>
  <si>
    <t>Actualización del Programa de Inducción</t>
  </si>
  <si>
    <t>1. Evaluar el desempeño de los servidores de  la TN</t>
  </si>
  <si>
    <t>2. Gestionar el pago del Bono por Desempeño</t>
  </si>
  <si>
    <t>3. Realizar programación de promociones y/o ascensos</t>
  </si>
  <si>
    <t>1. Programar la capacitación sin costo</t>
  </si>
  <si>
    <t>2. Programar la capacitación con costo</t>
  </si>
  <si>
    <t>3. Dar seguimiento a la capacitación de los servidores.</t>
  </si>
  <si>
    <t>4. Realizar evaluación de impacto de la capacitación</t>
  </si>
  <si>
    <t>1.Actualizar la Matriz de Polivalencia.</t>
  </si>
  <si>
    <t>1.Realizar levantamiento sobre las funcionalidades que deben ser desarrolladas para centralizar y digitalizar los servicios a través del Portal Web de la TN</t>
  </si>
  <si>
    <t>2.Diseñar y desarrollar funcionalidades para ofrecer servicio en línea a través del Portal Web de la Tesorería Nacional</t>
  </si>
  <si>
    <t>1.Efectuar la migración y virtualización de los servicios tecnológicos</t>
  </si>
  <si>
    <t>1. Formular el plan de implementación de la intranet</t>
  </si>
  <si>
    <t>2. Ejecutar Plan de implementación de la intranet</t>
  </si>
  <si>
    <t>3. Elaborar informa de resultado</t>
  </si>
  <si>
    <t>4. Crear y administrar usuarios en la Intranet</t>
  </si>
  <si>
    <t>5. Registrar el promedio mensual de información compartida por área</t>
  </si>
  <si>
    <t>1. Instalar software solicitados</t>
  </si>
  <si>
    <t xml:space="preserve">2. Registrar, monitorear y controlar la satisfacción de los servicios brindados </t>
  </si>
  <si>
    <t>1.Analizar factibilidad / necesidades de software</t>
  </si>
  <si>
    <t>2.Desarrollar software solicitados</t>
  </si>
  <si>
    <t>3. Entrenar de personal en uso de software desarrollado</t>
  </si>
  <si>
    <t>4.Registrar, monitorear y controlar la satisfacción de los servicios brindados</t>
  </si>
  <si>
    <t>1. Planificar actualización software TN</t>
  </si>
  <si>
    <t>2. Actualizar software de la TN</t>
  </si>
  <si>
    <t>3. Dar mantenimiento a los software implementados</t>
  </si>
  <si>
    <t>4. Registrar, monitorear y controlar la satisfacción de los servicios brindados</t>
  </si>
  <si>
    <t>1.Dar mantenimiento a los equipos informático de TN.</t>
  </si>
  <si>
    <t xml:space="preserve">2.Registrar, monitorear y controlar la satisfacción de los servicios brindados </t>
  </si>
  <si>
    <t xml:space="preserve">1. Instalar equipos informáticos. </t>
  </si>
  <si>
    <t>2.Registrar, monitorear y controlar la satisfacción de los servicios brindados</t>
  </si>
  <si>
    <t>1.Gestionar la Programación de mayordomía</t>
  </si>
  <si>
    <t xml:space="preserve">1. Abastecer y registrar las solicitudes de suministro. </t>
  </si>
  <si>
    <t>2. Monitorear y Controlar  el consumo de mercancía del inventario.</t>
  </si>
  <si>
    <t xml:space="preserve">1. Gestionar la impresión de las especies timbradas </t>
  </si>
  <si>
    <t>2. Despachar y registrar las especies timbradas</t>
  </si>
  <si>
    <t>1. Gestionar el envío de expedientes para servicios sociales SAVICA</t>
  </si>
  <si>
    <t>1. Planificar valoración de cargos de la TN</t>
  </si>
  <si>
    <t>2. Valorar cargos de la TN</t>
  </si>
  <si>
    <t>3. Aprobar valoración de cargos establecida</t>
  </si>
  <si>
    <t>4. Implementar escala de salarios aprobada</t>
  </si>
  <si>
    <t xml:space="preserve">1. Modificar plan de dotación de personal </t>
  </si>
  <si>
    <t>2. Realizar  ascensos</t>
  </si>
  <si>
    <t>3.Realizar promociones</t>
  </si>
  <si>
    <t>4. Contratar personal vía concurso</t>
  </si>
  <si>
    <t>5. Ingresar personal por contrato</t>
  </si>
  <si>
    <t>1. Asentar en la Matriz de Anual planificación de vacaciones por área</t>
  </si>
  <si>
    <t>2. Verificar y Registrar las informaciones de los Formularios de Vacaciones</t>
  </si>
  <si>
    <t>1.  Salvaguardar información en la Tesorería Nacional</t>
  </si>
  <si>
    <t xml:space="preserve">2. Medir y llevar estadísticas de las tardanzas registradas en el Sistema de Asistencia. </t>
  </si>
  <si>
    <t>1. Gestionar la tramitación de los servidores que califican para retiro y/o pensión.</t>
  </si>
  <si>
    <t xml:space="preserve">Comunicaciones de solicitud de software.
Software desarrollados
Software Sistema de Solicitudes de Información Automatizada </t>
  </si>
  <si>
    <t>Cantidad de informaciones publicadas en los diferentes medios</t>
  </si>
  <si>
    <t>Implementación del Sistema Integrado de la gestión de la Tesorería Nacional (SITNA)</t>
  </si>
  <si>
    <t>Ejecución del Programa de  Salud, Seguridad Ocupacional y Prevención de Riesgos Laborales en la TN</t>
  </si>
  <si>
    <t>1. Elaborar y Notariar contratos legales</t>
  </si>
  <si>
    <t>2. Custodiar las Autorizaciones de Acceso a la pagina Web de la Institución</t>
  </si>
  <si>
    <t>1. Elaborar Plan Ergonómico (Reestructuración de Planta Física y Adquisición/Sustitución de Mobiliarios y Equipos)</t>
  </si>
  <si>
    <t xml:space="preserve">2. Ejecutar el plan Ergonómico de la Tesorería Nacional </t>
  </si>
  <si>
    <t>1. Gestionar cambio de flotilla vehicular de la TN</t>
  </si>
  <si>
    <t>2. Implementar mejoras en rutas de transporte</t>
  </si>
  <si>
    <t>1. Mejorar la gestión de transporte de la TN</t>
  </si>
  <si>
    <t>1. Instalar equipos de GPS y comunicaciones a unidades vehiculares de Servicios Generales</t>
  </si>
  <si>
    <t xml:space="preserve">1. Implementar la Matriz de Responsabilidad Informacional </t>
  </si>
  <si>
    <t>1. Difundir informaciones de la TN al publico interno</t>
  </si>
  <si>
    <t>2. Difundir informaciones de la TN al publico externo</t>
  </si>
  <si>
    <t>1. Implementar el Plan de reestructuración</t>
  </si>
  <si>
    <t>1. Implementar el Plan de prevención y recuperación de desastre</t>
  </si>
  <si>
    <t>1. Gestionar la Implementación del Sistema integrado de la gestión de la Tesorería Nacional (SITNA)</t>
  </si>
  <si>
    <t>1.Implementar medidas de control a asistencias legales brindadas</t>
  </si>
  <si>
    <t>1. Brindar asesorías jurídicas personalizadas</t>
  </si>
  <si>
    <t xml:space="preserve">1. Representar legalmente a la Tesorería Nacional </t>
  </si>
  <si>
    <t>1.Aprobar políticas y procedimientos internos de la Tesorería Nacional</t>
  </si>
  <si>
    <t>1. Procesar y custodiar las fianzas recibidas en la institución</t>
  </si>
  <si>
    <t>1. Descargar y devolver certificados financieros</t>
  </si>
  <si>
    <t>1. Procesar cheques reimpresos</t>
  </si>
  <si>
    <t>1. Mejorar la gestión de correspondencia de la Tesorería Nacional</t>
  </si>
  <si>
    <t xml:space="preserve">2. Registrar y distribuir la correspondencia externa recibida. </t>
  </si>
  <si>
    <t xml:space="preserve">3. Registrar y despachar la correspondencia interna a los destinatarios externos </t>
  </si>
  <si>
    <t>Porcentaje de transferencias bancarias realizadas</t>
  </si>
  <si>
    <t xml:space="preserve">Registro de Transferencias en Cuentas Bancarias </t>
  </si>
  <si>
    <t>1. Preparar registro de transferencia en el SIGEF.</t>
  </si>
  <si>
    <t>2. Requerir al banco la transferencia bancaria.</t>
  </si>
  <si>
    <t>Tesorero Nacional</t>
  </si>
  <si>
    <t>Porcentaje de transferencias bancarias a las unidades ejecutoras de proyectos</t>
  </si>
  <si>
    <t>1. Preparar solicitud de autorización de transferencia de recursos a unidades ejecutoras de proyectos.</t>
  </si>
  <si>
    <t>2. Autorizar la transferencia de recursos</t>
  </si>
  <si>
    <t>3. Tramitar la transferencia de recursos</t>
  </si>
  <si>
    <t>1. Recibir comunicación de autorización de apertura de fondos reponibles con resolución anexa proveniente de la Dirección General de Presupuesto.</t>
  </si>
  <si>
    <t>Tesorero Nacional
DACyRF</t>
  </si>
  <si>
    <t>2. Validar la transferencia de anticipos.</t>
  </si>
  <si>
    <t>3. Aprobar la transferencia de anticipos</t>
  </si>
  <si>
    <t>1.  Actualizar documentos en la Biblioteca Virtual.</t>
  </si>
  <si>
    <t>4. Realizar la confirmación de cheques.</t>
  </si>
  <si>
    <t xml:space="preserve">1. Realizar el pago de la deuda externa e interna, y divisas a través de Notas de Pago. </t>
  </si>
  <si>
    <t>Cantidad de normativas aprobadas</t>
  </si>
  <si>
    <r>
      <t>Medic</t>
    </r>
    <r>
      <rPr>
        <b/>
        <sz val="9"/>
        <color indexed="8"/>
        <rFont val="Arial"/>
        <family val="2"/>
      </rPr>
      <t xml:space="preserve">ión del Nivel </t>
    </r>
    <r>
      <rPr>
        <b/>
        <sz val="9"/>
        <rFont val="Arial"/>
        <family val="2"/>
      </rPr>
      <t>de Servicio</t>
    </r>
  </si>
  <si>
    <t xml:space="preserve">Porcentaje de actividades del Plan de Comunicación aplicadas. </t>
  </si>
  <si>
    <t>Plan de Comunicación 2014
Publicaciones en Medios de Prensa
Publicaciones en redes sociales (Facebook, Twitter, Instagram)
Publicaciones en Mural Institucional
Fotografías de eventos</t>
  </si>
  <si>
    <t>3. Difundir informaciones del desarrollo de la CUT al publico externo</t>
  </si>
  <si>
    <t>4. Celebrar natalicio de Juan Pablo Duarte</t>
  </si>
  <si>
    <t>5.  Celebrar el Día de la Independencia Nacional</t>
  </si>
  <si>
    <t>6. Celebrar el Día Internacional de la Mujer</t>
  </si>
  <si>
    <t>7.. Celebrar Día de la Secretaria</t>
  </si>
  <si>
    <t>8.. Celebrar Día de la Secretaria</t>
  </si>
  <si>
    <t>9.. Celebrar el Aniversario de la Tesorería Nacional</t>
  </si>
  <si>
    <t xml:space="preserve">10. Preparar Dossier de Prensa </t>
  </si>
  <si>
    <t xml:space="preserve">5.Revisar los procesos y procedimientos de la Dirección de Administración de Desembolsos </t>
  </si>
  <si>
    <t>Porcentaje de Instituciones Descentralizadas y Autónomas no Financieras remitiendo programaciones de ingresos y gastos.</t>
  </si>
  <si>
    <t xml:space="preserve">Porcentaje de unidades que poseen estándares de información conforme a la NOBACI </t>
  </si>
  <si>
    <t>Formularios de Requisición de Personal
Plan de Dotación de Personal</t>
  </si>
  <si>
    <t>Ejecución del Plan de Implementación de la Fase I de la CUT</t>
  </si>
  <si>
    <t>Porcentaje Centros de Salud Regionales incorporados a la CUT</t>
  </si>
  <si>
    <t>Informes diarios de avances de la CUT.</t>
  </si>
  <si>
    <t>1. Documentar plan de incorporacion a fase I de la CUT</t>
  </si>
  <si>
    <t>Gerente CUT</t>
  </si>
  <si>
    <t>2. Incorporar centros de salud regionales a la CUT</t>
  </si>
  <si>
    <t xml:space="preserve">PAFI
MAE
Comision Tecnica
Gerencia de la CUT
</t>
  </si>
  <si>
    <t>Porcentaje de instituciones descentralizadas y de Seguridad Social incorporados a la CUT</t>
  </si>
  <si>
    <t>3. Incorporar instituciones descentralizadas y de la Seguridad Social a la CUT</t>
  </si>
  <si>
    <t>Incorporar los Recursos de Proyectos UEPEX a la CUT</t>
  </si>
  <si>
    <t>Porcentaje de Poderes y Organismos Especiales incorporados a la CUT</t>
  </si>
  <si>
    <t>4.Incorporar Poderes y Organismos Especiales a la CUT</t>
  </si>
  <si>
    <t>Porcentaje de procesos agotados para el desarrollo del servicio en línea.</t>
  </si>
  <si>
    <t>Diseñar y habilitar Netbanking a través del Portal Web.</t>
  </si>
  <si>
    <t>Gerencia CUT, PAFI(I), DTI (I)</t>
  </si>
  <si>
    <t>Promedio de consultas de subcuentas a través del Netbanking del Portal Web de TN.</t>
  </si>
  <si>
    <t>Registrar las consultas de subcuentas que se realizan a través de Netbanking.</t>
  </si>
  <si>
    <t>Porcentaje de ayuntamientos capacitados segun plan</t>
  </si>
  <si>
    <t>Sensibilizar a Gobiernos Locales (Ayuntamientos) en manejo de cuentas bancarias</t>
  </si>
  <si>
    <t>FEDOMU
Ayuntamientos
Juntas de Distritos
CUT</t>
  </si>
  <si>
    <t>Regularización de Cuentas Bancarias de Junta de Centros Educativos</t>
  </si>
  <si>
    <t>Cantidad de instituciones educativas con RNC creados</t>
  </si>
  <si>
    <t>Informes diarios de avances de la CUT</t>
  </si>
  <si>
    <t>Coordinar plan de acción con el Ministerio de Educación</t>
  </si>
  <si>
    <t>Ministerio de Educación
DGII
CUT</t>
  </si>
  <si>
    <t>Realizar levantamiento de informacion de cuentas bancarias  (uso de recursos)</t>
  </si>
  <si>
    <t>Coordinar acciones con la DGII para crear RNC a los Centros Educativos</t>
  </si>
  <si>
    <t>Porcentaje de cheques reimpresos</t>
  </si>
  <si>
    <t>Porcentaje de compromisos entregados por cheques y confirmados</t>
  </si>
  <si>
    <t xml:space="preserve">Documentación y Difusión de las Normativas del Sistema de Tesorería </t>
  </si>
  <si>
    <t>Normativas aprobadas
Registro de asistencia a talleres de socialización y las capacitaciones.
Evaluaciones realizadas en las capacitaciones.
Informes de capacitación.
Resultado de encuesta de satisfacción con las capacitaciones.
Resultados de encuestas de satisfacción de las actividades de capacitación.
Publicaciones 
Interacciones electrónicas referentes a las Normativas aprobadas.</t>
  </si>
  <si>
    <t>DNyCTI
DTI (I)</t>
  </si>
  <si>
    <t>5. Socializar Normativas aprobadas con el personal interno involucrado.</t>
  </si>
  <si>
    <t>6. Difundir las normas de Tesorerías Institucionales a través de reuniones de socialización y capacitaciones.</t>
  </si>
  <si>
    <t>7. Difundir las normas de Tesorerías Institucionales a través de los medios electrónicos</t>
  </si>
  <si>
    <t>Capacitación de las Tesorerías Institucionales en el Sistema CUT</t>
  </si>
  <si>
    <t>Porcentaje del personal de las tesorerias institucionales  capacitadas.</t>
  </si>
  <si>
    <t xml:space="preserve">100% de las capacitaciones identificadas </t>
  </si>
  <si>
    <t>Registro de asistencia de las capacitaciones.
Evaluaciones realizadas en las capacitaciones.
Informes de capacitación.
Resultado de encuesta de satisfacción con las capacitaciones.</t>
  </si>
  <si>
    <t>2. Ejecutar el  Plan de Capacitación Trimestral en el Sistema CUT.</t>
  </si>
  <si>
    <t xml:space="preserve">1. Revisar e incluir en la Política de Control Documental los requerimientos de las Normas Básicas de Control Interno </t>
  </si>
  <si>
    <t xml:space="preserve">Revisión de  los procesos y procedimientos sustantivos para la Gestión del Sistema de Tesorería </t>
  </si>
  <si>
    <t>Porcentaje de procesos sustantivos revisados</t>
  </si>
  <si>
    <t>Manuales de Procedimientos Aprobados</t>
  </si>
  <si>
    <t>Revisar los procesos Sustantivos documentados</t>
  </si>
  <si>
    <t>Resultado Esperado (3.1.2): Comprometidas las areas funcionales y colaboradores con los cambios institucionales propuestos</t>
  </si>
  <si>
    <t>Resultado Esperado (3.1.6.):  Satisfecho los requerimientos financieros de las áreas funcionales de la Tesorería Nacional.</t>
  </si>
  <si>
    <t>Plan Metodologico del Ssitema de Solicitudes de Acceso de Informacion Automatizada
Software Sistema de Solicitudes de Informacion Automatizada</t>
  </si>
  <si>
    <t>2. Desarrollar un sistema de Solicitudes de Acceso de Informacion Automatizada</t>
  </si>
  <si>
    <t>OAI
DTI
Responsables de la Matriz Informacional</t>
  </si>
  <si>
    <t>2. Actualizar portal web  (sección de transparencia) de la TN</t>
  </si>
  <si>
    <t>Gestión de Transferencias entre Subcuentas</t>
  </si>
  <si>
    <t>Gestión de Transferencias Bancarias a las  a las instituciones que forman parte de la Fase I de la CUT</t>
  </si>
  <si>
    <t>Porcentaje de transferencias bancarias realizadas  a las instituciones que forman parte de la Fase I de la CUT</t>
  </si>
  <si>
    <t xml:space="preserve">Registro de Transferencias en Cuentas Bancarias  </t>
  </si>
  <si>
    <t>1. Realizar las transferencias bancarias a las instituciones de la fase I de la CUT.</t>
  </si>
  <si>
    <t>Gestión de Transferencias Bancarias a las a instituciones decentralizadas</t>
  </si>
  <si>
    <t xml:space="preserve">Porcentaje de transferencias realizadas a instituciones decentralizadas </t>
  </si>
  <si>
    <t>100% de lo solicitado</t>
  </si>
  <si>
    <t>Registro de la tranferencia</t>
  </si>
  <si>
    <t>1. Ejecutar las transferencias bancarias a las instituciones decentralizadas.</t>
  </si>
  <si>
    <t>Gestión de Transferencias Bancarias entre cuenta de tesoro</t>
  </si>
  <si>
    <t>Porcentaje de tranferencia realizadas</t>
  </si>
  <si>
    <t>100% de las solcicitadas.</t>
  </si>
  <si>
    <t>1. Tramitar las transferencias bancarias entre cuentas bancarias del tesoro.</t>
  </si>
  <si>
    <t>1. Elaborar Plan de Capacitación en el Sistema CUT.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</si>
</sst>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2]* #,##0.00_);_([$€-2]* \(#,##0.00\);_([$€-2]* &quot;-&quot;??_)"/>
    <numFmt numFmtId="179" formatCode="_(* #,##0_);_(* \(#,##0\);_(* &quot;-&quot;??_);_(@_)"/>
    <numFmt numFmtId="180" formatCode="_([$RD$-1C0A]* #,##0.00_);_([$RD$-1C0A]* \(#,##0.00\);_([$RD$-1C0A]* &quot;-&quot;??_);_(@_)"/>
    <numFmt numFmtId="181" formatCode="_([$$-409]* #,##0.00_);_([$$-409]* \(#,##0.00\);_([$$-409]* &quot;-&quot;??_);_(@_)"/>
    <numFmt numFmtId="182" formatCode="#,##0.00_ ;\-#,##0.00\ "/>
  </numFmts>
  <fonts count="59">
    <font>
      <sz val="11"/>
      <color theme="1"/>
      <name val="Calibri"/>
      <family val="2"/>
    </font>
    <font>
      <sz val="11"/>
      <color indexed="8"/>
      <name val="Calibri"/>
      <family val="2"/>
    </font>
    <font>
      <sz val="10"/>
      <name val="Arial"/>
      <family val="2"/>
    </font>
    <font>
      <b/>
      <sz val="14"/>
      <name val="Arial"/>
      <family val="2"/>
    </font>
    <font>
      <b/>
      <sz val="10"/>
      <name val="Arial"/>
      <family val="2"/>
    </font>
    <font>
      <b/>
      <sz val="9"/>
      <name val="Arial"/>
      <family val="2"/>
    </font>
    <font>
      <sz val="9"/>
      <name val="Arial"/>
      <family val="2"/>
    </font>
    <font>
      <b/>
      <i/>
      <sz val="16"/>
      <name val="Adobe Caslon Pro"/>
      <family val="1"/>
    </font>
    <font>
      <b/>
      <sz val="14"/>
      <name val="Adobe Caslon Pro"/>
      <family val="1"/>
    </font>
    <font>
      <b/>
      <sz val="9"/>
      <name val="Tahoma"/>
      <family val="2"/>
    </font>
    <font>
      <sz val="9"/>
      <name val="Tahoma"/>
      <family val="2"/>
    </font>
    <font>
      <sz val="11"/>
      <name val="Arial"/>
      <family val="2"/>
    </font>
    <font>
      <b/>
      <sz val="9"/>
      <color indexed="8"/>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sz val="11"/>
      <color indexed="8"/>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11"/>
      <color theme="1"/>
      <name val="Arial"/>
      <family val="2"/>
    </font>
    <font>
      <sz val="9"/>
      <color rgb="FF000000"/>
      <name val="Arial"/>
      <family val="2"/>
    </font>
    <font>
      <b/>
      <sz val="9"/>
      <color theme="1"/>
      <name val="Arial"/>
      <family val="2"/>
    </font>
    <font>
      <sz val="9"/>
      <color rgb="FFFF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4" tint="-0.24997000396251678"/>
        <bgColor indexed="64"/>
      </patternFill>
    </fill>
    <fill>
      <patternFill patternType="solid">
        <fgColor theme="2" tint="-0.099969998002052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thin"/>
      <right style="thin"/>
      <top style="thin"/>
      <bottom/>
    </border>
    <border>
      <left style="thin"/>
      <right style="thin"/>
      <top/>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44" fontId="0" fillId="0" borderId="0" applyFont="0" applyFill="0" applyBorder="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78" fontId="2"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240">
    <xf numFmtId="0" fontId="0" fillId="0" borderId="0" xfId="0" applyFont="1" applyAlignment="1">
      <alignment/>
    </xf>
    <xf numFmtId="0" fontId="2" fillId="0" borderId="0" xfId="69">
      <alignment/>
      <protection/>
    </xf>
    <xf numFmtId="0" fontId="2" fillId="0" borderId="10" xfId="69" applyBorder="1">
      <alignment/>
      <protection/>
    </xf>
    <xf numFmtId="0" fontId="2" fillId="0" borderId="11" xfId="69" applyBorder="1">
      <alignment/>
      <protection/>
    </xf>
    <xf numFmtId="0" fontId="2" fillId="0" borderId="12" xfId="69" applyBorder="1">
      <alignment/>
      <protection/>
    </xf>
    <xf numFmtId="0" fontId="2" fillId="0" borderId="13" xfId="69" applyBorder="1">
      <alignment/>
      <protection/>
    </xf>
    <xf numFmtId="0" fontId="2" fillId="0" borderId="14" xfId="69" applyBorder="1">
      <alignment/>
      <protection/>
    </xf>
    <xf numFmtId="0" fontId="2" fillId="0" borderId="15" xfId="69" applyBorder="1">
      <alignment/>
      <protection/>
    </xf>
    <xf numFmtId="0" fontId="53" fillId="0" borderId="0" xfId="0" applyFont="1" applyAlignment="1">
      <alignment/>
    </xf>
    <xf numFmtId="0" fontId="6" fillId="0" borderId="16" xfId="0" applyFont="1" applyFill="1" applyBorder="1" applyAlignment="1">
      <alignment vertical="center" wrapText="1"/>
    </xf>
    <xf numFmtId="0" fontId="5" fillId="0" borderId="16" xfId="58" applyFont="1" applyFill="1" applyBorder="1" applyAlignment="1">
      <alignment horizontal="center" vertical="center" wrapText="1"/>
      <protection/>
    </xf>
    <xf numFmtId="0" fontId="6" fillId="0" borderId="16" xfId="0" applyFont="1" applyFill="1" applyBorder="1" applyAlignment="1">
      <alignment/>
    </xf>
    <xf numFmtId="0" fontId="6" fillId="33" borderId="16" xfId="0" applyFont="1" applyFill="1" applyBorder="1" applyAlignment="1">
      <alignment/>
    </xf>
    <xf numFmtId="0" fontId="6" fillId="33" borderId="16" xfId="53" applyNumberFormat="1" applyFont="1" applyFill="1" applyBorder="1" applyAlignment="1">
      <alignment horizontal="center" vertical="center" wrapText="1"/>
    </xf>
    <xf numFmtId="0" fontId="6" fillId="0" borderId="16" xfId="0" applyFont="1" applyFill="1" applyBorder="1" applyAlignment="1">
      <alignment horizontal="center"/>
    </xf>
    <xf numFmtId="9" fontId="6" fillId="0" borderId="16" xfId="0" applyNumberFormat="1" applyFont="1" applyFill="1" applyBorder="1" applyAlignment="1">
      <alignment horizontal="center" vertical="center" wrapText="1"/>
    </xf>
    <xf numFmtId="0" fontId="6" fillId="33" borderId="16" xfId="0" applyFont="1" applyFill="1" applyBorder="1" applyAlignment="1">
      <alignment/>
    </xf>
    <xf numFmtId="0" fontId="6" fillId="0" borderId="16" xfId="0" applyFont="1" applyFill="1" applyBorder="1" applyAlignment="1">
      <alignment/>
    </xf>
    <xf numFmtId="9" fontId="6" fillId="0" borderId="16" xfId="75" applyNumberFormat="1" applyFont="1" applyFill="1" applyBorder="1" applyAlignment="1">
      <alignment horizontal="center" vertical="center" wrapText="1"/>
    </xf>
    <xf numFmtId="0" fontId="6" fillId="0" borderId="16" xfId="75" applyNumberFormat="1" applyFont="1" applyFill="1" applyBorder="1" applyAlignment="1">
      <alignment horizontal="center" vertical="center" wrapText="1"/>
    </xf>
    <xf numFmtId="0" fontId="54" fillId="0" borderId="16" xfId="0" applyFont="1" applyBorder="1" applyAlignment="1">
      <alignment/>
    </xf>
    <xf numFmtId="179" fontId="5" fillId="34" borderId="16" xfId="51" applyNumberFormat="1" applyFont="1" applyFill="1" applyBorder="1" applyAlignment="1">
      <alignment horizontal="center" vertical="center" wrapText="1"/>
    </xf>
    <xf numFmtId="0" fontId="5" fillId="35" borderId="16" xfId="73" applyFont="1" applyFill="1" applyBorder="1" applyAlignment="1">
      <alignment horizontal="center" vertical="top" wrapText="1"/>
      <protection/>
    </xf>
    <xf numFmtId="0" fontId="6" fillId="36" borderId="16" xfId="0" applyFont="1" applyFill="1" applyBorder="1" applyAlignment="1">
      <alignment/>
    </xf>
    <xf numFmtId="0" fontId="6"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33" borderId="16" xfId="0" applyFont="1" applyFill="1" applyBorder="1" applyAlignment="1">
      <alignment horizontal="center"/>
    </xf>
    <xf numFmtId="9" fontId="53" fillId="33" borderId="16" xfId="0" applyNumberFormat="1" applyFont="1" applyFill="1" applyBorder="1" applyAlignment="1">
      <alignment horizontal="center" vertical="center"/>
    </xf>
    <xf numFmtId="0" fontId="53" fillId="0" borderId="16" xfId="0" applyFont="1" applyBorder="1" applyAlignment="1">
      <alignment wrapText="1"/>
    </xf>
    <xf numFmtId="0" fontId="6" fillId="0" borderId="16" xfId="70" applyFont="1" applyFill="1" applyBorder="1" applyAlignment="1" applyProtection="1">
      <alignment horizontal="center" vertical="center" wrapText="1"/>
      <protection/>
    </xf>
    <xf numFmtId="0" fontId="6" fillId="0" borderId="16" xfId="58" applyFont="1" applyFill="1" applyBorder="1" applyAlignment="1">
      <alignment horizontal="center" vertical="center" wrapText="1"/>
      <protection/>
    </xf>
    <xf numFmtId="0" fontId="55" fillId="33" borderId="16" xfId="0" applyFont="1" applyFill="1" applyBorder="1" applyAlignment="1">
      <alignment horizontal="justify" vertical="center" wrapText="1"/>
    </xf>
    <xf numFmtId="0" fontId="6" fillId="0" borderId="16" xfId="0" applyFont="1" applyFill="1" applyBorder="1" applyAlignment="1">
      <alignment horizontal="justify" vertical="center" wrapText="1"/>
    </xf>
    <xf numFmtId="1" fontId="6" fillId="0" borderId="16" xfId="0" applyNumberFormat="1" applyFont="1" applyFill="1" applyBorder="1" applyAlignment="1">
      <alignment horizontal="center" vertical="center" wrapText="1"/>
    </xf>
    <xf numFmtId="0" fontId="53" fillId="0" borderId="16" xfId="0" applyFont="1" applyBorder="1" applyAlignment="1">
      <alignment horizontal="justify" vertical="center" wrapText="1"/>
    </xf>
    <xf numFmtId="0" fontId="6" fillId="0" borderId="16" xfId="0" applyFont="1" applyBorder="1" applyAlignment="1">
      <alignment/>
    </xf>
    <xf numFmtId="0" fontId="5" fillId="36" borderId="16" xfId="0" applyFont="1" applyFill="1" applyBorder="1" applyAlignment="1">
      <alignment horizontal="center" vertical="center" wrapText="1"/>
    </xf>
    <xf numFmtId="0" fontId="54" fillId="36" borderId="16" xfId="0" applyFont="1" applyFill="1" applyBorder="1" applyAlignment="1">
      <alignment/>
    </xf>
    <xf numFmtId="0" fontId="6" fillId="0" borderId="16" xfId="0" applyFont="1" applyBorder="1" applyAlignment="1">
      <alignment horizontal="justify" wrapText="1"/>
    </xf>
    <xf numFmtId="0" fontId="55" fillId="0" borderId="16" xfId="0" applyFont="1" applyBorder="1" applyAlignment="1">
      <alignment horizontal="justify" vertical="center" wrapText="1"/>
    </xf>
    <xf numFmtId="0" fontId="53" fillId="33" borderId="16" xfId="0" applyFont="1" applyFill="1" applyBorder="1" applyAlignment="1">
      <alignment horizontal="justify" vertical="center" wrapText="1"/>
    </xf>
    <xf numFmtId="0" fontId="6" fillId="0" borderId="16" xfId="0" applyNumberFormat="1" applyFont="1" applyFill="1" applyBorder="1" applyAlignment="1">
      <alignment horizontal="center" vertical="center" wrapText="1"/>
    </xf>
    <xf numFmtId="0" fontId="6" fillId="33" borderId="16" xfId="0" applyFont="1" applyFill="1" applyBorder="1" applyAlignment="1" applyProtection="1">
      <alignment horizontal="left" vertical="center" wrapText="1"/>
      <protection/>
    </xf>
    <xf numFmtId="0" fontId="6" fillId="0" borderId="16" xfId="0" applyFont="1" applyBorder="1" applyAlignment="1">
      <alignment horizontal="justify" vertical="center" wrapText="1"/>
    </xf>
    <xf numFmtId="0" fontId="6" fillId="36" borderId="16" xfId="0" applyFont="1" applyFill="1" applyBorder="1" applyAlignment="1">
      <alignment horizontal="center" vertical="center" wrapText="1"/>
    </xf>
    <xf numFmtId="0" fontId="6" fillId="36" borderId="16" xfId="0" applyFont="1" applyFill="1" applyBorder="1" applyAlignment="1">
      <alignment horizontal="center"/>
    </xf>
    <xf numFmtId="0" fontId="55" fillId="0" borderId="16" xfId="0" applyFont="1" applyFill="1" applyBorder="1" applyAlignment="1">
      <alignment horizontal="justify" vertical="center" wrapText="1"/>
    </xf>
    <xf numFmtId="49" fontId="5" fillId="0" borderId="16" xfId="0" applyNumberFormat="1" applyFont="1" applyFill="1" applyBorder="1" applyAlignment="1">
      <alignment horizontal="center" vertical="center" wrapText="1"/>
    </xf>
    <xf numFmtId="0" fontId="5" fillId="36" borderId="16" xfId="72" applyFont="1" applyFill="1" applyBorder="1" applyAlignment="1">
      <alignment vertical="center" wrapText="1"/>
      <protection/>
    </xf>
    <xf numFmtId="0" fontId="5" fillId="0" borderId="16" xfId="72" applyFont="1" applyFill="1" applyBorder="1" applyAlignment="1">
      <alignment vertical="center" wrapText="1"/>
      <protection/>
    </xf>
    <xf numFmtId="0" fontId="53" fillId="0" borderId="16" xfId="0" applyFont="1" applyBorder="1" applyAlignment="1">
      <alignment vertical="center" wrapText="1"/>
    </xf>
    <xf numFmtId="0" fontId="53" fillId="0" borderId="16" xfId="0" applyFont="1" applyBorder="1" applyAlignment="1">
      <alignment horizontal="left" vertical="center" wrapText="1"/>
    </xf>
    <xf numFmtId="0" fontId="56" fillId="33" borderId="16" xfId="0" applyFont="1" applyFill="1" applyBorder="1" applyAlignment="1">
      <alignment horizontal="justify" vertical="center" wrapText="1"/>
    </xf>
    <xf numFmtId="0" fontId="54" fillId="33" borderId="16" xfId="0" applyFont="1" applyFill="1" applyBorder="1" applyAlignment="1">
      <alignment/>
    </xf>
    <xf numFmtId="0" fontId="6" fillId="33" borderId="16" xfId="58" applyFont="1" applyFill="1" applyBorder="1" applyAlignment="1">
      <alignment horizontal="center" vertical="center" wrapText="1"/>
      <protection/>
    </xf>
    <xf numFmtId="9" fontId="6" fillId="33" borderId="16" xfId="58" applyNumberFormat="1" applyFont="1" applyFill="1" applyBorder="1" applyAlignment="1">
      <alignment horizontal="center" vertical="center" wrapText="1"/>
      <protection/>
    </xf>
    <xf numFmtId="0" fontId="6" fillId="0" borderId="16" xfId="0" applyFont="1" applyBorder="1" applyAlignment="1">
      <alignment horizontal="center" vertical="center" wrapText="1"/>
    </xf>
    <xf numFmtId="0" fontId="6" fillId="33" borderId="16" xfId="0" applyFont="1" applyFill="1" applyBorder="1" applyAlignment="1">
      <alignment vertical="center" wrapText="1"/>
    </xf>
    <xf numFmtId="0" fontId="6" fillId="36" borderId="16" xfId="0" applyFont="1" applyFill="1" applyBorder="1" applyAlignment="1">
      <alignment vertical="center" wrapText="1"/>
    </xf>
    <xf numFmtId="0" fontId="8" fillId="33" borderId="0" xfId="0" applyFont="1" applyFill="1" applyBorder="1" applyAlignment="1">
      <alignment horizontal="center" vertical="top"/>
    </xf>
    <xf numFmtId="0" fontId="56" fillId="33" borderId="16" xfId="0" applyFont="1" applyFill="1" applyBorder="1" applyAlignment="1">
      <alignment horizontal="center" vertical="center" wrapText="1"/>
    </xf>
    <xf numFmtId="180" fontId="5" fillId="0" borderId="16" xfId="0" applyNumberFormat="1" applyFont="1" applyFill="1" applyBorder="1" applyAlignment="1">
      <alignment horizontal="center" vertical="center" wrapText="1"/>
    </xf>
    <xf numFmtId="180" fontId="5" fillId="0" borderId="16" xfId="58" applyNumberFormat="1" applyFont="1" applyFill="1" applyBorder="1" applyAlignment="1">
      <alignment horizontal="center" vertical="center" wrapText="1"/>
      <protection/>
    </xf>
    <xf numFmtId="0" fontId="53" fillId="0" borderId="0" xfId="0" applyFont="1" applyAlignment="1">
      <alignment/>
    </xf>
    <xf numFmtId="0" fontId="54" fillId="36" borderId="16" xfId="0" applyFont="1" applyFill="1" applyBorder="1" applyAlignment="1">
      <alignment/>
    </xf>
    <xf numFmtId="0" fontId="54" fillId="0" borderId="16" xfId="0" applyFont="1" applyFill="1" applyBorder="1" applyAlignment="1">
      <alignment/>
    </xf>
    <xf numFmtId="0" fontId="5" fillId="36" borderId="16" xfId="58" applyFont="1" applyFill="1" applyBorder="1" applyAlignment="1">
      <alignment vertical="center" wrapText="1"/>
      <protection/>
    </xf>
    <xf numFmtId="180" fontId="5" fillId="0" borderId="16" xfId="51" applyNumberFormat="1" applyFont="1" applyFill="1" applyBorder="1" applyAlignment="1">
      <alignment vertical="center"/>
    </xf>
    <xf numFmtId="180" fontId="5" fillId="0" borderId="16" xfId="0" applyNumberFormat="1" applyFont="1" applyFill="1" applyBorder="1" applyAlignment="1">
      <alignment vertical="center"/>
    </xf>
    <xf numFmtId="0" fontId="6" fillId="0" borderId="16" xfId="72" applyFont="1" applyFill="1" applyBorder="1" applyAlignment="1">
      <alignment horizontal="center" vertical="center" wrapText="1"/>
      <protection/>
    </xf>
    <xf numFmtId="9" fontId="6" fillId="0" borderId="16" xfId="72" applyNumberFormat="1" applyFont="1" applyFill="1" applyBorder="1" applyAlignment="1">
      <alignment horizontal="center" vertical="center" wrapText="1"/>
      <protection/>
    </xf>
    <xf numFmtId="180" fontId="5" fillId="0" borderId="16" xfId="72" applyNumberFormat="1" applyFont="1" applyFill="1" applyBorder="1" applyAlignment="1">
      <alignment horizontal="center" vertical="center" wrapText="1"/>
      <protection/>
    </xf>
    <xf numFmtId="0" fontId="53" fillId="0" borderId="16" xfId="0" applyFont="1" applyFill="1" applyBorder="1" applyAlignment="1">
      <alignment wrapText="1"/>
    </xf>
    <xf numFmtId="9" fontId="6" fillId="0" borderId="16" xfId="58" applyNumberFormat="1" applyFont="1" applyFill="1" applyBorder="1" applyAlignment="1">
      <alignment horizontal="center" vertical="center" wrapText="1"/>
      <protection/>
    </xf>
    <xf numFmtId="9" fontId="6" fillId="33" borderId="16" xfId="0" applyNumberFormat="1" applyFont="1" applyFill="1" applyBorder="1" applyAlignment="1">
      <alignment horizontal="center" vertical="center" wrapText="1"/>
    </xf>
    <xf numFmtId="0" fontId="6" fillId="33" borderId="16" xfId="0" applyFont="1" applyFill="1" applyBorder="1" applyAlignment="1">
      <alignment horizontal="center" vertical="center" wrapText="1"/>
    </xf>
    <xf numFmtId="0" fontId="5" fillId="33" borderId="16" xfId="0" applyFont="1" applyFill="1" applyBorder="1" applyAlignment="1">
      <alignment horizontal="justify" vertical="center" wrapText="1"/>
    </xf>
    <xf numFmtId="0" fontId="6" fillId="33" borderId="16" xfId="0" applyFont="1" applyFill="1" applyBorder="1" applyAlignment="1">
      <alignment horizontal="justify" vertical="center" wrapText="1"/>
    </xf>
    <xf numFmtId="0" fontId="6" fillId="33" borderId="16" xfId="75" applyNumberFormat="1" applyFont="1" applyFill="1" applyBorder="1" applyAlignment="1">
      <alignment horizontal="center" vertical="center" wrapText="1"/>
    </xf>
    <xf numFmtId="0" fontId="53" fillId="33" borderId="16"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 fillId="33" borderId="16" xfId="58" applyFont="1" applyFill="1" applyBorder="1" applyAlignment="1">
      <alignment horizontal="center" vertical="center" wrapText="1"/>
      <protection/>
    </xf>
    <xf numFmtId="0" fontId="5" fillId="33" borderId="16" xfId="0" applyFont="1" applyFill="1" applyBorder="1" applyAlignment="1">
      <alignment horizontal="center" vertical="center" wrapText="1"/>
    </xf>
    <xf numFmtId="0" fontId="5" fillId="36" borderId="16" xfId="58" applyFont="1" applyFill="1" applyBorder="1" applyAlignment="1">
      <alignment horizontal="center" vertical="center" wrapText="1"/>
      <protection/>
    </xf>
    <xf numFmtId="0" fontId="56" fillId="0" borderId="16" xfId="0" applyFont="1" applyBorder="1" applyAlignment="1">
      <alignment horizontal="center" vertical="center" wrapText="1"/>
    </xf>
    <xf numFmtId="9" fontId="53" fillId="33" borderId="16" xfId="0" applyNumberFormat="1" applyFont="1" applyFill="1" applyBorder="1" applyAlignment="1">
      <alignment horizontal="center" vertical="center" wrapText="1"/>
    </xf>
    <xf numFmtId="0" fontId="6" fillId="33" borderId="16" xfId="0" applyFont="1" applyFill="1" applyBorder="1" applyAlignment="1" applyProtection="1">
      <alignment horizontal="center" vertical="center" wrapText="1"/>
      <protection/>
    </xf>
    <xf numFmtId="9" fontId="6" fillId="33" borderId="16" xfId="0" applyNumberFormat="1" applyFont="1" applyFill="1" applyBorder="1" applyAlignment="1" applyProtection="1">
      <alignment horizontal="center" vertical="center" wrapText="1"/>
      <protection/>
    </xf>
    <xf numFmtId="9" fontId="53" fillId="0" borderId="16" xfId="0" applyNumberFormat="1" applyFont="1" applyFill="1" applyBorder="1" applyAlignment="1">
      <alignment horizontal="center" vertical="center"/>
    </xf>
    <xf numFmtId="0" fontId="53" fillId="0" borderId="16" xfId="0" applyFont="1" applyFill="1" applyBorder="1" applyAlignment="1">
      <alignment horizontal="center" wrapText="1"/>
    </xf>
    <xf numFmtId="180" fontId="5" fillId="33" borderId="16" xfId="0" applyNumberFormat="1" applyFont="1" applyFill="1" applyBorder="1" applyAlignment="1">
      <alignment horizontal="center" vertical="center" wrapText="1"/>
    </xf>
    <xf numFmtId="180" fontId="5" fillId="33" borderId="16" xfId="51" applyNumberFormat="1" applyFont="1" applyFill="1" applyBorder="1" applyAlignment="1">
      <alignment horizontal="center" vertical="center" wrapText="1"/>
    </xf>
    <xf numFmtId="180" fontId="5" fillId="33" borderId="16" xfId="51" applyNumberFormat="1" applyFont="1" applyFill="1" applyBorder="1" applyAlignment="1">
      <alignment horizontal="center" vertical="center"/>
    </xf>
    <xf numFmtId="180" fontId="5" fillId="33" borderId="16" xfId="0" applyNumberFormat="1" applyFont="1" applyFill="1" applyBorder="1" applyAlignment="1">
      <alignment horizontal="center" vertical="center"/>
    </xf>
    <xf numFmtId="181" fontId="5" fillId="0" borderId="16" xfId="51" applyNumberFormat="1" applyFont="1" applyFill="1" applyBorder="1" applyAlignment="1">
      <alignment vertical="center"/>
    </xf>
    <xf numFmtId="0" fontId="5" fillId="0" borderId="16" xfId="72" applyFont="1" applyFill="1" applyBorder="1" applyAlignment="1">
      <alignment horizontal="center" vertical="center" wrapText="1"/>
      <protection/>
    </xf>
    <xf numFmtId="181" fontId="5" fillId="0" borderId="16" xfId="58" applyNumberFormat="1" applyFont="1" applyFill="1" applyBorder="1" applyAlignment="1">
      <alignment horizontal="center" vertical="center" wrapText="1"/>
      <protection/>
    </xf>
    <xf numFmtId="181" fontId="5" fillId="0" borderId="16" xfId="51" applyNumberFormat="1" applyFont="1" applyBorder="1" applyAlignment="1">
      <alignment horizontal="center" vertical="center"/>
    </xf>
    <xf numFmtId="181" fontId="5" fillId="33" borderId="16" xfId="51" applyNumberFormat="1" applyFont="1" applyFill="1" applyBorder="1" applyAlignment="1">
      <alignment vertical="center" wrapText="1"/>
    </xf>
    <xf numFmtId="181" fontId="5" fillId="0" borderId="16" xfId="0" applyNumberFormat="1" applyFont="1" applyFill="1" applyBorder="1" applyAlignment="1">
      <alignment horizontal="center" vertical="center"/>
    </xf>
    <xf numFmtId="0" fontId="5" fillId="34" borderId="16" xfId="0" applyFont="1" applyFill="1" applyBorder="1" applyAlignment="1">
      <alignment horizontal="center" vertical="center"/>
    </xf>
    <xf numFmtId="0" fontId="6" fillId="36" borderId="16" xfId="0" applyFont="1" applyFill="1" applyBorder="1" applyAlignment="1">
      <alignment/>
    </xf>
    <xf numFmtId="177" fontId="5" fillId="34" borderId="16" xfId="58" applyNumberFormat="1" applyFont="1" applyFill="1" applyBorder="1" applyAlignment="1">
      <alignment horizontal="center" vertical="center" wrapText="1"/>
      <protection/>
    </xf>
    <xf numFmtId="0" fontId="5" fillId="35" borderId="16" xfId="0" applyFont="1" applyFill="1" applyBorder="1" applyAlignment="1">
      <alignment horizontal="center" vertical="center"/>
    </xf>
    <xf numFmtId="0" fontId="5" fillId="34" borderId="16" xfId="58" applyFont="1" applyFill="1" applyBorder="1" applyAlignment="1">
      <alignment horizontal="center" vertical="center" wrapText="1"/>
      <protection/>
    </xf>
    <xf numFmtId="0" fontId="53" fillId="0" borderId="16" xfId="0" applyFont="1" applyBorder="1" applyAlignment="1">
      <alignment/>
    </xf>
    <xf numFmtId="0" fontId="53" fillId="36" borderId="16" xfId="0" applyFont="1" applyFill="1" applyBorder="1" applyAlignment="1">
      <alignment/>
    </xf>
    <xf numFmtId="43" fontId="5" fillId="34" borderId="16" xfId="51" applyFont="1" applyFill="1" applyBorder="1" applyAlignment="1">
      <alignment horizontal="center" vertical="center" wrapText="1"/>
    </xf>
    <xf numFmtId="0" fontId="53" fillId="0" borderId="16" xfId="0" applyFont="1" applyFill="1" applyBorder="1" applyAlignment="1">
      <alignment/>
    </xf>
    <xf numFmtId="0" fontId="53" fillId="0" borderId="16" xfId="0" applyFont="1" applyBorder="1" applyAlignment="1">
      <alignment horizontal="center" vertical="center" wrapText="1"/>
    </xf>
    <xf numFmtId="9" fontId="53" fillId="0" borderId="16" xfId="0" applyNumberFormat="1" applyFont="1" applyBorder="1" applyAlignment="1">
      <alignment horizontal="center" vertical="center"/>
    </xf>
    <xf numFmtId="0" fontId="53" fillId="0" borderId="16" xfId="0" applyFont="1" applyBorder="1" applyAlignment="1">
      <alignment horizontal="center" vertical="center"/>
    </xf>
    <xf numFmtId="180" fontId="56" fillId="0" borderId="16" xfId="0" applyNumberFormat="1" applyFont="1" applyBorder="1" applyAlignment="1">
      <alignment horizontal="center" vertical="center"/>
    </xf>
    <xf numFmtId="181" fontId="56" fillId="0" borderId="16" xfId="0" applyNumberFormat="1" applyFont="1" applyBorder="1" applyAlignment="1">
      <alignment horizontal="center" vertical="center"/>
    </xf>
    <xf numFmtId="0" fontId="5" fillId="35" borderId="16" xfId="73" applyFont="1" applyFill="1" applyBorder="1" applyAlignment="1">
      <alignment horizontal="center" vertical="center" wrapText="1"/>
      <protection/>
    </xf>
    <xf numFmtId="181" fontId="5" fillId="0" borderId="16" xfId="72" applyNumberFormat="1" applyFont="1" applyFill="1" applyBorder="1" applyAlignment="1">
      <alignment horizontal="center" vertical="center" wrapText="1"/>
      <protection/>
    </xf>
    <xf numFmtId="181" fontId="5" fillId="0" borderId="16" xfId="0" applyNumberFormat="1" applyFont="1" applyFill="1" applyBorder="1" applyAlignment="1">
      <alignment horizontal="center" vertical="center" wrapText="1"/>
    </xf>
    <xf numFmtId="181" fontId="5" fillId="33" borderId="16" xfId="0" applyNumberFormat="1" applyFont="1" applyFill="1" applyBorder="1" applyAlignment="1">
      <alignment vertical="center" wrapText="1"/>
    </xf>
    <xf numFmtId="0" fontId="5" fillId="33" borderId="16" xfId="0" applyFont="1" applyFill="1" applyBorder="1" applyAlignment="1">
      <alignment horizontal="center" vertical="center" wrapText="1"/>
    </xf>
    <xf numFmtId="0" fontId="3" fillId="0" borderId="0" xfId="69" applyFont="1" applyAlignment="1">
      <alignment horizontal="center"/>
      <protection/>
    </xf>
    <xf numFmtId="0" fontId="4" fillId="37" borderId="17" xfId="69" applyFont="1" applyFill="1" applyBorder="1" applyAlignment="1">
      <alignment horizontal="center"/>
      <protection/>
    </xf>
    <xf numFmtId="0" fontId="4" fillId="37" borderId="18" xfId="69" applyFont="1" applyFill="1" applyBorder="1" applyAlignment="1">
      <alignment horizontal="center"/>
      <protection/>
    </xf>
    <xf numFmtId="0" fontId="4" fillId="37" borderId="19" xfId="69" applyFont="1" applyFill="1" applyBorder="1" applyAlignment="1">
      <alignment horizontal="center"/>
      <protection/>
    </xf>
    <xf numFmtId="0" fontId="4" fillId="37" borderId="20" xfId="69" applyFont="1" applyFill="1" applyBorder="1" applyAlignment="1">
      <alignment horizontal="center"/>
      <protection/>
    </xf>
    <xf numFmtId="180" fontId="5" fillId="0" borderId="16" xfId="51" applyNumberFormat="1" applyFont="1" applyFill="1" applyBorder="1" applyAlignment="1">
      <alignment horizontal="center" vertical="center" wrapText="1"/>
    </xf>
    <xf numFmtId="181" fontId="5" fillId="0" borderId="16" xfId="58" applyNumberFormat="1" applyFont="1" applyFill="1" applyBorder="1" applyAlignment="1">
      <alignment horizontal="center" vertical="center" wrapText="1"/>
      <protection/>
    </xf>
    <xf numFmtId="181" fontId="5" fillId="0" borderId="16" xfId="51" applyNumberFormat="1" applyFont="1" applyFill="1" applyBorder="1" applyAlignment="1">
      <alignment horizontal="center" vertical="center" wrapText="1"/>
    </xf>
    <xf numFmtId="180" fontId="56" fillId="0" borderId="16" xfId="0" applyNumberFormat="1" applyFont="1" applyBorder="1" applyAlignment="1">
      <alignment horizontal="center" vertical="center"/>
    </xf>
    <xf numFmtId="181" fontId="56" fillId="0" borderId="16" xfId="0" applyNumberFormat="1" applyFont="1" applyBorder="1" applyAlignment="1">
      <alignment horizontal="center" vertical="center"/>
    </xf>
    <xf numFmtId="180" fontId="5" fillId="33" borderId="16" xfId="75" applyNumberFormat="1" applyFont="1" applyFill="1" applyBorder="1" applyAlignment="1">
      <alignment horizontal="center" vertical="center" wrapText="1"/>
    </xf>
    <xf numFmtId="180" fontId="5" fillId="33" borderId="16" xfId="0" applyNumberFormat="1" applyFont="1" applyFill="1" applyBorder="1" applyAlignment="1">
      <alignment horizontal="center" vertical="center" wrapText="1"/>
    </xf>
    <xf numFmtId="181" fontId="5" fillId="33" borderId="16" xfId="0" applyNumberFormat="1" applyFont="1" applyFill="1" applyBorder="1" applyAlignment="1">
      <alignment horizontal="center" vertical="center" wrapText="1"/>
    </xf>
    <xf numFmtId="180" fontId="5" fillId="33" borderId="16" xfId="58" applyNumberFormat="1" applyFont="1" applyFill="1" applyBorder="1" applyAlignment="1">
      <alignment horizontal="center" vertical="center" wrapText="1"/>
      <protection/>
    </xf>
    <xf numFmtId="181" fontId="5" fillId="33" borderId="16" xfId="58" applyNumberFormat="1" applyFont="1" applyFill="1" applyBorder="1" applyAlignment="1">
      <alignment horizontal="center" vertical="center" wrapText="1"/>
      <protection/>
    </xf>
    <xf numFmtId="180" fontId="5" fillId="0" borderId="16" xfId="58" applyNumberFormat="1" applyFont="1" applyFill="1" applyBorder="1" applyAlignment="1">
      <alignment horizontal="center" vertical="center" wrapText="1"/>
      <protection/>
    </xf>
    <xf numFmtId="180" fontId="13" fillId="0" borderId="16" xfId="58" applyNumberFormat="1" applyFont="1" applyFill="1" applyBorder="1" applyAlignment="1">
      <alignment horizontal="center" vertical="center" wrapText="1"/>
      <protection/>
    </xf>
    <xf numFmtId="44" fontId="13" fillId="0" borderId="16" xfId="37" applyFont="1" applyFill="1" applyBorder="1" applyAlignment="1">
      <alignment horizontal="center" vertical="center"/>
    </xf>
    <xf numFmtId="180" fontId="52" fillId="0" borderId="16" xfId="0" applyNumberFormat="1" applyFont="1" applyBorder="1" applyAlignment="1">
      <alignment horizontal="center" vertical="center"/>
    </xf>
    <xf numFmtId="181" fontId="52" fillId="0" borderId="16" xfId="0" applyNumberFormat="1" applyFont="1" applyBorder="1" applyAlignment="1">
      <alignment horizontal="center" vertical="center"/>
    </xf>
    <xf numFmtId="180" fontId="5" fillId="33" borderId="16" xfId="51" applyNumberFormat="1" applyFont="1" applyFill="1" applyBorder="1" applyAlignment="1">
      <alignment horizontal="center" vertical="center" wrapText="1"/>
    </xf>
    <xf numFmtId="181" fontId="5" fillId="33" borderId="16" xfId="51" applyNumberFormat="1" applyFont="1" applyFill="1" applyBorder="1" applyAlignment="1">
      <alignment horizontal="center" vertical="center"/>
    </xf>
    <xf numFmtId="181" fontId="5" fillId="0" borderId="16" xfId="0" applyNumberFormat="1" applyFont="1" applyFill="1" applyBorder="1" applyAlignment="1">
      <alignment horizontal="center" vertical="center"/>
    </xf>
    <xf numFmtId="180" fontId="5" fillId="0" borderId="16" xfId="72" applyNumberFormat="1" applyFont="1" applyFill="1" applyBorder="1" applyAlignment="1">
      <alignment horizontal="center" vertical="center" wrapText="1"/>
      <protection/>
    </xf>
    <xf numFmtId="181" fontId="5" fillId="0" borderId="16" xfId="72" applyNumberFormat="1" applyFont="1" applyFill="1" applyBorder="1" applyAlignment="1">
      <alignment horizontal="center" vertical="center" wrapText="1"/>
      <protection/>
    </xf>
    <xf numFmtId="9" fontId="6" fillId="33" borderId="16" xfId="0" applyNumberFormat="1" applyFont="1" applyFill="1" applyBorder="1" applyAlignment="1">
      <alignment horizontal="center" vertical="center" wrapText="1"/>
    </xf>
    <xf numFmtId="0" fontId="6" fillId="33" borderId="16" xfId="0" applyFont="1" applyFill="1" applyBorder="1" applyAlignment="1">
      <alignment horizontal="center" vertical="center" wrapText="1"/>
    </xf>
    <xf numFmtId="180" fontId="5" fillId="33" borderId="16" xfId="0" applyNumberFormat="1" applyFont="1" applyFill="1" applyBorder="1" applyAlignment="1">
      <alignment horizontal="center" vertical="center"/>
    </xf>
    <xf numFmtId="0" fontId="5" fillId="33" borderId="16" xfId="0" applyFont="1" applyFill="1" applyBorder="1" applyAlignment="1">
      <alignment horizontal="center" vertical="center"/>
    </xf>
    <xf numFmtId="0" fontId="6" fillId="0" borderId="16" xfId="0" applyFont="1" applyFill="1" applyBorder="1" applyAlignment="1">
      <alignment horizontal="center" vertical="center" wrapText="1"/>
    </xf>
    <xf numFmtId="9" fontId="6" fillId="0" borderId="16" xfId="0" applyNumberFormat="1" applyFont="1" applyFill="1" applyBorder="1" applyAlignment="1">
      <alignment horizontal="center" vertical="center" wrapText="1"/>
    </xf>
    <xf numFmtId="0" fontId="53" fillId="0" borderId="16" xfId="0" applyFont="1" applyFill="1" applyBorder="1" applyAlignment="1">
      <alignment horizontal="center" vertical="center" wrapText="1"/>
    </xf>
    <xf numFmtId="177" fontId="5" fillId="34" borderId="16" xfId="58" applyNumberFormat="1" applyFont="1" applyFill="1" applyBorder="1" applyAlignment="1">
      <alignment horizontal="center" vertical="center" wrapText="1"/>
      <protection/>
    </xf>
    <xf numFmtId="0" fontId="5" fillId="35" borderId="16" xfId="58" applyFont="1" applyFill="1" applyBorder="1" applyAlignment="1">
      <alignment horizontal="center" vertical="center" wrapText="1"/>
      <protection/>
    </xf>
    <xf numFmtId="0" fontId="5" fillId="0" borderId="16" xfId="0" applyFont="1" applyFill="1" applyBorder="1" applyAlignment="1">
      <alignment horizontal="center" vertical="center" wrapText="1"/>
    </xf>
    <xf numFmtId="0" fontId="5" fillId="34" borderId="16" xfId="58" applyFont="1" applyFill="1" applyBorder="1" applyAlignment="1">
      <alignment horizontal="center" vertical="center" wrapText="1"/>
      <protection/>
    </xf>
    <xf numFmtId="0" fontId="5" fillId="34" borderId="16" xfId="0" applyFont="1" applyFill="1" applyBorder="1" applyAlignment="1">
      <alignment horizontal="left" vertical="center" wrapText="1"/>
    </xf>
    <xf numFmtId="0" fontId="5" fillId="35" borderId="16" xfId="73" applyFont="1" applyFill="1" applyBorder="1" applyAlignment="1">
      <alignment horizontal="center" vertical="center" wrapText="1"/>
      <protection/>
    </xf>
    <xf numFmtId="0" fontId="5" fillId="35" borderId="16" xfId="0" applyFont="1" applyFill="1" applyBorder="1" applyAlignment="1">
      <alignment horizontal="center" vertical="center"/>
    </xf>
    <xf numFmtId="0" fontId="5" fillId="34" borderId="16" xfId="0" applyFont="1" applyFill="1" applyBorder="1" applyAlignment="1">
      <alignment horizontal="center" vertical="center" wrapText="1"/>
    </xf>
    <xf numFmtId="0" fontId="5" fillId="34" borderId="16" xfId="58" applyFont="1" applyFill="1" applyBorder="1" applyAlignment="1">
      <alignment horizontal="center" vertical="top" wrapText="1"/>
      <protection/>
    </xf>
    <xf numFmtId="0" fontId="57" fillId="33" borderId="0" xfId="0" applyFont="1" applyFill="1" applyAlignment="1">
      <alignment horizontal="center"/>
    </xf>
    <xf numFmtId="0" fontId="7" fillId="33" borderId="0" xfId="0" applyFont="1" applyFill="1" applyAlignment="1">
      <alignment horizontal="center" vertical="center"/>
    </xf>
    <xf numFmtId="0" fontId="8" fillId="33" borderId="0" xfId="0" applyFont="1" applyFill="1" applyAlignment="1">
      <alignment horizontal="center" vertical="center"/>
    </xf>
    <xf numFmtId="0" fontId="8" fillId="33" borderId="0" xfId="0" applyFont="1" applyFill="1" applyBorder="1" applyAlignment="1">
      <alignment horizontal="center" vertical="top"/>
    </xf>
    <xf numFmtId="0" fontId="5" fillId="35" borderId="16" xfId="70" applyFont="1" applyFill="1" applyBorder="1" applyAlignment="1">
      <alignment horizontal="left" vertical="center" wrapText="1"/>
      <protection/>
    </xf>
    <xf numFmtId="0" fontId="5" fillId="34" borderId="16" xfId="70" applyFont="1" applyFill="1" applyBorder="1" applyAlignment="1">
      <alignment horizontal="left" vertical="center" wrapText="1"/>
      <protection/>
    </xf>
    <xf numFmtId="1" fontId="6" fillId="0" borderId="16" xfId="0" applyNumberFormat="1"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3" fillId="0" borderId="16" xfId="0" applyFont="1" applyBorder="1" applyAlignment="1">
      <alignment horizontal="center" vertical="center" wrapText="1"/>
    </xf>
    <xf numFmtId="9" fontId="53" fillId="0" borderId="16" xfId="0" applyNumberFormat="1" applyFont="1" applyBorder="1" applyAlignment="1">
      <alignment horizontal="center" vertical="center"/>
    </xf>
    <xf numFmtId="0" fontId="53" fillId="0" borderId="16" xfId="0" applyFont="1" applyBorder="1" applyAlignment="1">
      <alignment horizontal="center" vertical="center"/>
    </xf>
    <xf numFmtId="0" fontId="5" fillId="34" borderId="16" xfId="72" applyFont="1" applyFill="1" applyBorder="1" applyAlignment="1">
      <alignment horizontal="left" vertical="center" wrapText="1"/>
      <protection/>
    </xf>
    <xf numFmtId="0" fontId="5" fillId="34" borderId="16" xfId="70" applyFont="1" applyFill="1" applyBorder="1" applyAlignment="1">
      <alignment horizontal="left" vertical="center"/>
      <protection/>
    </xf>
    <xf numFmtId="0" fontId="5" fillId="0" borderId="16" xfId="72" applyFont="1" applyFill="1" applyBorder="1" applyAlignment="1">
      <alignment horizontal="center" vertical="center" wrapText="1"/>
      <protection/>
    </xf>
    <xf numFmtId="0" fontId="6" fillId="0" borderId="16" xfId="72" applyFont="1" applyFill="1" applyBorder="1" applyAlignment="1">
      <alignment horizontal="center" vertical="center" wrapText="1"/>
      <protection/>
    </xf>
    <xf numFmtId="9" fontId="6" fillId="0" borderId="16" xfId="72" applyNumberFormat="1" applyFont="1" applyFill="1" applyBorder="1" applyAlignment="1">
      <alignment horizontal="center" vertical="center" wrapText="1"/>
      <protection/>
    </xf>
    <xf numFmtId="0" fontId="5" fillId="0" borderId="16" xfId="70" applyFont="1" applyFill="1" applyBorder="1" applyAlignment="1">
      <alignment horizontal="center" vertical="center" wrapText="1"/>
      <protection/>
    </xf>
    <xf numFmtId="180" fontId="5" fillId="0" borderId="16" xfId="70" applyNumberFormat="1" applyFont="1" applyFill="1" applyBorder="1" applyAlignment="1">
      <alignment horizontal="center" vertical="center" wrapText="1"/>
      <protection/>
    </xf>
    <xf numFmtId="181" fontId="5" fillId="0" borderId="16" xfId="70" applyNumberFormat="1" applyFont="1" applyFill="1" applyBorder="1" applyAlignment="1">
      <alignment horizontal="center" vertical="center" wrapText="1"/>
      <protection/>
    </xf>
    <xf numFmtId="180" fontId="5" fillId="0" borderId="16" xfId="0" applyNumberFormat="1"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9" fontId="6" fillId="0" borderId="21" xfId="0" applyNumberFormat="1" applyFont="1" applyFill="1" applyBorder="1" applyAlignment="1">
      <alignment horizontal="center" vertical="center" wrapText="1"/>
    </xf>
    <xf numFmtId="9" fontId="6" fillId="0" borderId="22" xfId="0" applyNumberFormat="1" applyFont="1" applyFill="1" applyBorder="1" applyAlignment="1">
      <alignment horizontal="center" vertical="center" wrapText="1"/>
    </xf>
    <xf numFmtId="180" fontId="5" fillId="0" borderId="16" xfId="51" applyNumberFormat="1" applyFont="1" applyFill="1" applyBorder="1" applyAlignment="1">
      <alignment horizontal="center" vertical="center"/>
    </xf>
    <xf numFmtId="181" fontId="5" fillId="0" borderId="16" xfId="51" applyNumberFormat="1" applyFont="1" applyFill="1" applyBorder="1" applyAlignment="1">
      <alignment horizontal="center" vertical="center"/>
    </xf>
    <xf numFmtId="49" fontId="5" fillId="0" borderId="16" xfId="0" applyNumberFormat="1" applyFont="1" applyFill="1" applyBorder="1" applyAlignment="1">
      <alignment horizontal="center" vertical="center" wrapText="1"/>
    </xf>
    <xf numFmtId="9" fontId="6" fillId="0" borderId="16" xfId="75" applyNumberFormat="1"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6" xfId="0" applyFont="1" applyFill="1" applyBorder="1" applyAlignment="1">
      <alignment horizontal="justify" vertical="center" wrapText="1"/>
    </xf>
    <xf numFmtId="0" fontId="53" fillId="0" borderId="16" xfId="0" applyFont="1" applyBorder="1" applyAlignment="1">
      <alignment horizontal="center" wrapText="1"/>
    </xf>
    <xf numFmtId="0" fontId="53" fillId="0" borderId="16" xfId="0" applyFont="1" applyBorder="1" applyAlignment="1">
      <alignment horizontal="center"/>
    </xf>
    <xf numFmtId="0" fontId="6" fillId="33" borderId="16" xfId="0" applyFont="1" applyFill="1" applyBorder="1" applyAlignment="1">
      <alignment horizontal="justify" vertical="center" wrapText="1"/>
    </xf>
    <xf numFmtId="0" fontId="6" fillId="0" borderId="16" xfId="0" applyFont="1" applyFill="1" applyBorder="1" applyAlignment="1">
      <alignment horizontal="justify" vertical="center" wrapText="1"/>
    </xf>
    <xf numFmtId="181" fontId="5" fillId="0" borderId="16" xfId="55" applyNumberFormat="1" applyFont="1" applyFill="1" applyBorder="1" applyAlignment="1">
      <alignment horizontal="center" vertical="center"/>
    </xf>
    <xf numFmtId="180" fontId="5" fillId="33" borderId="16" xfId="51" applyNumberFormat="1" applyFont="1" applyFill="1" applyBorder="1" applyAlignment="1">
      <alignment horizontal="center" vertical="center"/>
    </xf>
    <xf numFmtId="181" fontId="5" fillId="33" borderId="16" xfId="0" applyNumberFormat="1" applyFont="1" applyFill="1" applyBorder="1" applyAlignment="1">
      <alignment horizontal="center" vertical="center"/>
    </xf>
    <xf numFmtId="9" fontId="6" fillId="33" borderId="16" xfId="0" applyNumberFormat="1" applyFont="1" applyFill="1" applyBorder="1" applyAlignment="1" applyProtection="1">
      <alignment horizontal="center" vertical="center" wrapText="1"/>
      <protection/>
    </xf>
    <xf numFmtId="0" fontId="5" fillId="0" borderId="16" xfId="58" applyFont="1" applyFill="1" applyBorder="1" applyAlignment="1">
      <alignment horizontal="center" vertical="center" wrapText="1"/>
      <protection/>
    </xf>
    <xf numFmtId="0" fontId="56" fillId="0" borderId="16" xfId="0" applyFont="1" applyFill="1" applyBorder="1" applyAlignment="1">
      <alignment horizontal="center" vertical="center" wrapText="1"/>
    </xf>
    <xf numFmtId="0" fontId="56" fillId="0" borderId="16" xfId="0" applyFont="1" applyBorder="1" applyAlignment="1">
      <alignment horizontal="center" vertical="center"/>
    </xf>
    <xf numFmtId="0" fontId="5" fillId="0" borderId="16"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9" fontId="53" fillId="0" borderId="16" xfId="0" applyNumberFormat="1" applyFont="1" applyFill="1" applyBorder="1" applyAlignment="1">
      <alignment horizontal="center" vertical="center"/>
    </xf>
    <xf numFmtId="0" fontId="53" fillId="0" borderId="16" xfId="0" applyFont="1" applyFill="1" applyBorder="1" applyAlignment="1">
      <alignment horizontal="center" vertical="center"/>
    </xf>
    <xf numFmtId="0" fontId="53" fillId="0" borderId="16" xfId="0" applyFont="1" applyFill="1" applyBorder="1" applyAlignment="1">
      <alignment horizontal="center" wrapText="1"/>
    </xf>
    <xf numFmtId="0" fontId="53" fillId="0" borderId="16" xfId="0" applyFont="1" applyFill="1" applyBorder="1" applyAlignment="1">
      <alignment horizontal="center"/>
    </xf>
    <xf numFmtId="0" fontId="5" fillId="35" borderId="16" xfId="73" applyNumberFormat="1" applyFont="1" applyFill="1" applyBorder="1" applyAlignment="1">
      <alignment horizontal="center" vertical="center" wrapText="1"/>
      <protection/>
    </xf>
    <xf numFmtId="0" fontId="5" fillId="33" borderId="16" xfId="0" applyFont="1" applyFill="1" applyBorder="1" applyAlignment="1" applyProtection="1">
      <alignment horizontal="center" vertical="center" wrapText="1"/>
      <protection/>
    </xf>
    <xf numFmtId="9" fontId="6" fillId="0" borderId="16" xfId="70" applyNumberFormat="1" applyFont="1" applyFill="1" applyBorder="1" applyAlignment="1" applyProtection="1">
      <alignment horizontal="center" vertical="center" wrapText="1"/>
      <protection/>
    </xf>
    <xf numFmtId="0" fontId="6" fillId="0" borderId="16" xfId="70" applyFont="1" applyFill="1" applyBorder="1" applyAlignment="1" applyProtection="1">
      <alignment horizontal="center" vertical="center" wrapText="1"/>
      <protection/>
    </xf>
    <xf numFmtId="0" fontId="6" fillId="0" borderId="16" xfId="58" applyFont="1" applyFill="1" applyBorder="1" applyAlignment="1">
      <alignment horizontal="center" vertical="center" wrapText="1"/>
      <protection/>
    </xf>
    <xf numFmtId="180" fontId="52" fillId="0" borderId="16" xfId="0" applyNumberFormat="1" applyFont="1" applyFill="1" applyBorder="1" applyAlignment="1">
      <alignment horizontal="center" vertical="center"/>
    </xf>
    <xf numFmtId="44" fontId="52" fillId="0" borderId="16" xfId="37" applyFont="1" applyFill="1" applyBorder="1" applyAlignment="1">
      <alignment horizontal="center" vertical="center"/>
    </xf>
    <xf numFmtId="0" fontId="6" fillId="0" borderId="16" xfId="0" applyNumberFormat="1" applyFont="1" applyFill="1" applyBorder="1" applyAlignment="1">
      <alignment horizontal="center" vertical="center" wrapText="1"/>
    </xf>
    <xf numFmtId="0" fontId="56" fillId="0" borderId="16" xfId="0" applyFont="1" applyBorder="1" applyAlignment="1">
      <alignment horizontal="center" vertical="center" wrapText="1"/>
    </xf>
    <xf numFmtId="9" fontId="6" fillId="0" borderId="16" xfId="58" applyNumberFormat="1" applyFont="1" applyFill="1" applyBorder="1" applyAlignment="1">
      <alignment horizontal="center" vertical="center" wrapText="1"/>
      <protection/>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0" fontId="5" fillId="36" borderId="16" xfId="58" applyFont="1" applyFill="1" applyBorder="1" applyAlignment="1">
      <alignment horizontal="center" vertical="center" wrapText="1"/>
      <protection/>
    </xf>
    <xf numFmtId="0" fontId="5" fillId="33" borderId="16" xfId="58" applyFont="1" applyFill="1" applyBorder="1" applyAlignment="1">
      <alignment horizontal="center" vertical="center" wrapText="1"/>
      <protection/>
    </xf>
    <xf numFmtId="0" fontId="53" fillId="33" borderId="16" xfId="0" applyFont="1" applyFill="1" applyBorder="1" applyAlignment="1">
      <alignment horizontal="center" vertical="center" wrapText="1"/>
    </xf>
    <xf numFmtId="180" fontId="56" fillId="0" borderId="16" xfId="75" applyNumberFormat="1" applyFont="1" applyBorder="1" applyAlignment="1">
      <alignment horizontal="center" vertical="center"/>
    </xf>
    <xf numFmtId="9" fontId="53" fillId="0" borderId="16" xfId="0" applyNumberFormat="1" applyFont="1" applyFill="1" applyBorder="1" applyAlignment="1">
      <alignment horizontal="center" vertical="center" wrapText="1"/>
    </xf>
    <xf numFmtId="180" fontId="5" fillId="0" borderId="16" xfId="55" applyNumberFormat="1" applyFont="1" applyFill="1" applyBorder="1" applyAlignment="1">
      <alignment horizontal="center" vertical="center" wrapText="1"/>
    </xf>
    <xf numFmtId="180" fontId="5" fillId="0" borderId="16" xfId="0" applyNumberFormat="1" applyFont="1" applyFill="1" applyBorder="1" applyAlignment="1">
      <alignment horizontal="center" vertical="center" wrapText="1"/>
    </xf>
    <xf numFmtId="181" fontId="5" fillId="0" borderId="16" xfId="0" applyNumberFormat="1" applyFont="1" applyFill="1" applyBorder="1" applyAlignment="1">
      <alignment horizontal="center" vertical="center" wrapText="1"/>
    </xf>
    <xf numFmtId="0" fontId="5" fillId="34" borderId="16" xfId="72" applyFont="1" applyFill="1" applyBorder="1" applyAlignment="1">
      <alignment horizontal="center" vertical="center" wrapText="1"/>
      <protection/>
    </xf>
    <xf numFmtId="9" fontId="53" fillId="33" borderId="16" xfId="0" applyNumberFormat="1" applyFont="1" applyFill="1" applyBorder="1" applyAlignment="1">
      <alignment horizontal="center" vertical="center" wrapText="1"/>
    </xf>
    <xf numFmtId="49" fontId="5" fillId="33" borderId="16" xfId="0" applyNumberFormat="1" applyFont="1" applyFill="1" applyBorder="1" applyAlignment="1">
      <alignment horizontal="justify" vertical="center" wrapText="1"/>
    </xf>
    <xf numFmtId="181" fontId="5" fillId="0" borderId="16" xfId="51" applyNumberFormat="1" applyFont="1" applyBorder="1" applyAlignment="1">
      <alignment horizontal="center" vertical="center"/>
    </xf>
    <xf numFmtId="0" fontId="53" fillId="0" borderId="16" xfId="0" applyFont="1" applyFill="1" applyBorder="1" applyAlignment="1">
      <alignment horizontal="justify" vertical="center" wrapText="1"/>
    </xf>
    <xf numFmtId="0" fontId="6" fillId="33" borderId="16" xfId="75" applyNumberFormat="1" applyFont="1" applyFill="1" applyBorder="1" applyAlignment="1">
      <alignment horizontal="center" vertical="center" wrapText="1"/>
    </xf>
    <xf numFmtId="180" fontId="5" fillId="33" borderId="16" xfId="51" applyNumberFormat="1" applyFont="1" applyFill="1" applyBorder="1" applyAlignment="1">
      <alignment horizontal="right" vertical="center" wrapText="1"/>
    </xf>
    <xf numFmtId="0" fontId="54" fillId="0" borderId="16" xfId="0" applyFont="1" applyBorder="1" applyAlignment="1">
      <alignment horizontal="center" vertical="center"/>
    </xf>
    <xf numFmtId="169" fontId="56" fillId="0" borderId="16" xfId="55" applyFont="1" applyBorder="1" applyAlignment="1">
      <alignment horizontal="center" vertical="center"/>
    </xf>
    <xf numFmtId="1" fontId="6" fillId="33" borderId="16" xfId="0" applyNumberFormat="1" applyFont="1" applyFill="1" applyBorder="1" applyAlignment="1">
      <alignment horizontal="center" vertical="center"/>
    </xf>
    <xf numFmtId="9" fontId="6" fillId="0" borderId="16" xfId="0" applyNumberFormat="1" applyFont="1" applyFill="1" applyBorder="1" applyAlignment="1">
      <alignment horizontal="center" vertical="center"/>
    </xf>
    <xf numFmtId="0" fontId="11" fillId="33" borderId="16" xfId="0" applyFont="1" applyFill="1" applyBorder="1" applyAlignment="1">
      <alignment horizontal="center" vertical="center" wrapText="1"/>
    </xf>
    <xf numFmtId="181" fontId="5" fillId="0" borderId="16" xfId="55" applyNumberFormat="1" applyFont="1" applyFill="1" applyBorder="1" applyAlignment="1">
      <alignment horizontal="center" vertical="center" wrapText="1"/>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urrency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Comma" xfId="51"/>
    <cellStyle name="Comma [0]" xfId="52"/>
    <cellStyle name="Millares 2" xfId="53"/>
    <cellStyle name="Millares 2 2" xfId="54"/>
    <cellStyle name="Currency" xfId="55"/>
    <cellStyle name="Currency [0]" xfId="56"/>
    <cellStyle name="Neutral" xfId="57"/>
    <cellStyle name="Normal 10" xfId="58"/>
    <cellStyle name="Normal 2 10" xfId="59"/>
    <cellStyle name="Normal 2 11" xfId="60"/>
    <cellStyle name="Normal 2 2" xfId="61"/>
    <cellStyle name="Normal 2 3" xfId="62"/>
    <cellStyle name="Normal 2 4" xfId="63"/>
    <cellStyle name="Normal 2 5" xfId="64"/>
    <cellStyle name="Normal 2 6" xfId="65"/>
    <cellStyle name="Normal 2 7" xfId="66"/>
    <cellStyle name="Normal 2 8" xfId="67"/>
    <cellStyle name="Normal 2 9" xfId="68"/>
    <cellStyle name="Normal 3" xfId="69"/>
    <cellStyle name="Normal 4" xfId="70"/>
    <cellStyle name="Normal 5" xfId="71"/>
    <cellStyle name="Normal 7" xfId="72"/>
    <cellStyle name="Normal 8" xfId="73"/>
    <cellStyle name="Notas" xfId="74"/>
    <cellStyle name="Percent" xfId="75"/>
    <cellStyle name="Porcentual 2" xfId="76"/>
    <cellStyle name="Salida" xfId="77"/>
    <cellStyle name="Texto de advertencia" xfId="78"/>
    <cellStyle name="Texto explicativo" xfId="79"/>
    <cellStyle name="Título"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1076325</xdr:colOff>
      <xdr:row>0</xdr:row>
      <xdr:rowOff>76200</xdr:rowOff>
    </xdr:from>
    <xdr:to>
      <xdr:col>4</xdr:col>
      <xdr:colOff>1676400</xdr:colOff>
      <xdr:row>1</xdr:row>
      <xdr:rowOff>76200</xdr:rowOff>
    </xdr:to>
    <xdr:pic>
      <xdr:nvPicPr>
        <xdr:cNvPr id="1" name="Imagen 1"/>
        <xdr:cNvPicPr preferRelativeResize="1">
          <a:picLocks noChangeAspect="1"/>
        </xdr:cNvPicPr>
      </xdr:nvPicPr>
      <xdr:blipFill>
        <a:blip r:embed="rId1"/>
        <a:stretch>
          <a:fillRect/>
        </a:stretch>
      </xdr:blipFill>
      <xdr:spPr>
        <a:xfrm>
          <a:off x="6438900" y="76200"/>
          <a:ext cx="6000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24"/>
  <sheetViews>
    <sheetView zoomScalePageLayoutView="0" workbookViewId="0" topLeftCell="A1">
      <selection activeCell="B14" sqref="B14"/>
    </sheetView>
  </sheetViews>
  <sheetFormatPr defaultColWidth="11.421875" defaultRowHeight="15"/>
  <cols>
    <col min="1" max="1" width="9.140625" style="0" customWidth="1"/>
    <col min="2" max="2" width="9.57421875" style="0" bestFit="1" customWidth="1"/>
    <col min="3" max="3" width="56.421875" style="0" bestFit="1" customWidth="1"/>
  </cols>
  <sheetData>
    <row r="2" spans="2:3" ht="18">
      <c r="B2" s="119" t="s">
        <v>19</v>
      </c>
      <c r="C2" s="119"/>
    </row>
    <row r="3" spans="2:3" ht="15.75" thickBot="1">
      <c r="B3" s="1"/>
      <c r="C3" s="1"/>
    </row>
    <row r="4" spans="2:3" ht="15.75" thickBot="1">
      <c r="B4" s="120" t="s">
        <v>20</v>
      </c>
      <c r="C4" s="121"/>
    </row>
    <row r="5" spans="2:3" ht="15">
      <c r="B5" s="2" t="s">
        <v>21</v>
      </c>
      <c r="C5" s="3" t="s">
        <v>22</v>
      </c>
    </row>
    <row r="6" spans="2:3" ht="15">
      <c r="B6" s="4" t="s">
        <v>23</v>
      </c>
      <c r="C6" s="5" t="s">
        <v>24</v>
      </c>
    </row>
    <row r="7" spans="2:3" ht="15">
      <c r="B7" s="4" t="s">
        <v>25</v>
      </c>
      <c r="C7" s="5" t="s">
        <v>26</v>
      </c>
    </row>
    <row r="8" spans="2:3" ht="15">
      <c r="B8" s="4" t="s">
        <v>27</v>
      </c>
      <c r="C8" s="5" t="s">
        <v>28</v>
      </c>
    </row>
    <row r="9" spans="2:3" ht="15">
      <c r="B9" s="4" t="s">
        <v>29</v>
      </c>
      <c r="C9" s="5" t="s">
        <v>30</v>
      </c>
    </row>
    <row r="10" spans="2:3" ht="15">
      <c r="B10" s="4" t="s">
        <v>31</v>
      </c>
      <c r="C10" s="5" t="s">
        <v>32</v>
      </c>
    </row>
    <row r="11" spans="2:3" ht="15">
      <c r="B11" s="4" t="s">
        <v>33</v>
      </c>
      <c r="C11" s="5" t="s">
        <v>34</v>
      </c>
    </row>
    <row r="12" spans="2:3" ht="15.75" thickBot="1">
      <c r="B12" s="6" t="s">
        <v>35</v>
      </c>
      <c r="C12" s="7" t="s">
        <v>36</v>
      </c>
    </row>
    <row r="13" spans="2:3" ht="15.75" thickBot="1">
      <c r="B13" s="122" t="s">
        <v>37</v>
      </c>
      <c r="C13" s="123"/>
    </row>
    <row r="14" spans="2:3" ht="15">
      <c r="B14" s="2" t="s">
        <v>16</v>
      </c>
      <c r="C14" s="3" t="s">
        <v>38</v>
      </c>
    </row>
    <row r="15" spans="2:3" ht="15">
      <c r="B15" s="4" t="s">
        <v>39</v>
      </c>
      <c r="C15" s="5" t="s">
        <v>40</v>
      </c>
    </row>
    <row r="16" spans="2:3" ht="15">
      <c r="B16" s="4" t="s">
        <v>41</v>
      </c>
      <c r="C16" s="5" t="s">
        <v>42</v>
      </c>
    </row>
    <row r="17" spans="2:3" ht="15">
      <c r="B17" s="4" t="s">
        <v>43</v>
      </c>
      <c r="C17" s="5" t="s">
        <v>44</v>
      </c>
    </row>
    <row r="18" spans="2:3" ht="15">
      <c r="B18" s="4" t="s">
        <v>45</v>
      </c>
      <c r="C18" s="5" t="s">
        <v>46</v>
      </c>
    </row>
    <row r="19" spans="2:3" ht="15">
      <c r="B19" s="4" t="s">
        <v>47</v>
      </c>
      <c r="C19" s="5" t="s">
        <v>48</v>
      </c>
    </row>
    <row r="20" spans="2:3" ht="15">
      <c r="B20" s="4" t="s">
        <v>49</v>
      </c>
      <c r="C20" s="5" t="s">
        <v>50</v>
      </c>
    </row>
    <row r="21" spans="2:3" ht="15">
      <c r="B21" s="4" t="s">
        <v>51</v>
      </c>
      <c r="C21" s="5" t="s">
        <v>52</v>
      </c>
    </row>
    <row r="22" spans="2:3" ht="15">
      <c r="B22" s="4" t="s">
        <v>53</v>
      </c>
      <c r="C22" s="5" t="s">
        <v>54</v>
      </c>
    </row>
    <row r="23" spans="2:3" ht="15">
      <c r="B23" s="4" t="s">
        <v>55</v>
      </c>
      <c r="C23" s="5" t="s">
        <v>56</v>
      </c>
    </row>
    <row r="24" spans="2:3" ht="15.75" thickBot="1">
      <c r="B24" s="6" t="s">
        <v>57</v>
      </c>
      <c r="C24" s="7" t="s">
        <v>58</v>
      </c>
    </row>
  </sheetData>
  <sheetProtection/>
  <mergeCells count="3">
    <mergeCell ref="B2:C2"/>
    <mergeCell ref="B4:C4"/>
    <mergeCell ref="B13:C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443"/>
  <sheetViews>
    <sheetView showGridLines="0" tabSelected="1" zoomScale="90" zoomScaleNormal="90" zoomScaleSheetLayoutView="85" zoomScalePageLayoutView="85" workbookViewId="0" topLeftCell="A436">
      <selection activeCell="D470" sqref="D470"/>
    </sheetView>
  </sheetViews>
  <sheetFormatPr defaultColWidth="9.140625" defaultRowHeight="15"/>
  <cols>
    <col min="1" max="1" width="19.7109375" style="8" customWidth="1"/>
    <col min="2" max="2" width="21.57421875" style="8" customWidth="1"/>
    <col min="3" max="3" width="16.28125" style="8" customWidth="1"/>
    <col min="4" max="4" width="22.8515625" style="8" customWidth="1"/>
    <col min="5" max="5" width="32.140625" style="8" customWidth="1"/>
    <col min="6" max="6" width="12.140625" style="8" customWidth="1"/>
    <col min="7" max="15" width="2.28125" style="8" customWidth="1"/>
    <col min="16" max="18" width="3.28125" style="8" customWidth="1"/>
    <col min="19" max="19" width="16.57421875" style="8" bestFit="1" customWidth="1"/>
    <col min="20" max="20" width="16.8515625" style="8" bestFit="1" customWidth="1"/>
    <col min="21" max="21" width="14.7109375" style="8" bestFit="1" customWidth="1"/>
    <col min="22" max="16384" width="9.140625" style="8" customWidth="1"/>
  </cols>
  <sheetData>
    <row r="1" spans="1:21" ht="51" customHeight="1">
      <c r="A1" s="160"/>
      <c r="B1" s="160"/>
      <c r="C1" s="160"/>
      <c r="D1" s="160"/>
      <c r="E1" s="160"/>
      <c r="F1" s="160"/>
      <c r="G1" s="160"/>
      <c r="H1" s="160"/>
      <c r="I1" s="160"/>
      <c r="J1" s="160"/>
      <c r="K1" s="160"/>
      <c r="L1" s="160"/>
      <c r="M1" s="160"/>
      <c r="N1" s="160"/>
      <c r="O1" s="160"/>
      <c r="P1" s="160"/>
      <c r="Q1" s="160"/>
      <c r="R1" s="160"/>
      <c r="S1" s="160"/>
      <c r="T1" s="160"/>
      <c r="U1" s="160"/>
    </row>
    <row r="2" spans="1:21" ht="20.25">
      <c r="A2" s="161" t="s">
        <v>22</v>
      </c>
      <c r="B2" s="161"/>
      <c r="C2" s="161"/>
      <c r="D2" s="161"/>
      <c r="E2" s="161"/>
      <c r="F2" s="161"/>
      <c r="G2" s="161"/>
      <c r="H2" s="161"/>
      <c r="I2" s="161"/>
      <c r="J2" s="161"/>
      <c r="K2" s="161"/>
      <c r="L2" s="161"/>
      <c r="M2" s="161"/>
      <c r="N2" s="161"/>
      <c r="O2" s="161"/>
      <c r="P2" s="161"/>
      <c r="Q2" s="161"/>
      <c r="R2" s="161"/>
      <c r="S2" s="161"/>
      <c r="T2" s="161"/>
      <c r="U2" s="161"/>
    </row>
    <row r="3" spans="1:21" ht="18">
      <c r="A3" s="162" t="s">
        <v>491</v>
      </c>
      <c r="B3" s="162"/>
      <c r="C3" s="162"/>
      <c r="D3" s="162"/>
      <c r="E3" s="162"/>
      <c r="F3" s="162"/>
      <c r="G3" s="162"/>
      <c r="H3" s="162"/>
      <c r="I3" s="162"/>
      <c r="J3" s="162"/>
      <c r="K3" s="162"/>
      <c r="L3" s="162"/>
      <c r="M3" s="162"/>
      <c r="N3" s="162"/>
      <c r="O3" s="162"/>
      <c r="P3" s="162"/>
      <c r="Q3" s="162"/>
      <c r="R3" s="162"/>
      <c r="S3" s="162"/>
      <c r="T3" s="162"/>
      <c r="U3" s="162"/>
    </row>
    <row r="4" spans="1:21" ht="18">
      <c r="A4" s="163" t="s">
        <v>197</v>
      </c>
      <c r="B4" s="163"/>
      <c r="C4" s="163"/>
      <c r="D4" s="163"/>
      <c r="E4" s="163"/>
      <c r="F4" s="163"/>
      <c r="G4" s="163"/>
      <c r="H4" s="163"/>
      <c r="I4" s="163"/>
      <c r="J4" s="163"/>
      <c r="K4" s="163"/>
      <c r="L4" s="163"/>
      <c r="M4" s="163"/>
      <c r="N4" s="163"/>
      <c r="O4" s="163"/>
      <c r="P4" s="163"/>
      <c r="Q4" s="163"/>
      <c r="R4" s="163"/>
      <c r="S4" s="163"/>
      <c r="T4" s="163"/>
      <c r="U4" s="163"/>
    </row>
    <row r="5" spans="1:21" ht="7.5" customHeight="1">
      <c r="A5" s="59"/>
      <c r="B5" s="59"/>
      <c r="C5" s="59"/>
      <c r="D5" s="59"/>
      <c r="E5" s="59"/>
      <c r="F5" s="59"/>
      <c r="G5" s="59"/>
      <c r="H5" s="59"/>
      <c r="I5" s="59"/>
      <c r="J5" s="59"/>
      <c r="K5" s="59"/>
      <c r="L5" s="59"/>
      <c r="M5" s="59"/>
      <c r="N5" s="59"/>
      <c r="O5" s="59"/>
      <c r="P5" s="59"/>
      <c r="Q5" s="59"/>
      <c r="R5" s="59"/>
      <c r="S5" s="59"/>
      <c r="T5" s="59"/>
      <c r="U5" s="59"/>
    </row>
    <row r="6" spans="1:21" ht="12">
      <c r="A6" s="164" t="s">
        <v>145</v>
      </c>
      <c r="B6" s="164"/>
      <c r="C6" s="164"/>
      <c r="D6" s="164"/>
      <c r="E6" s="164"/>
      <c r="F6" s="164"/>
      <c r="G6" s="164"/>
      <c r="H6" s="164"/>
      <c r="I6" s="164"/>
      <c r="J6" s="164"/>
      <c r="K6" s="164"/>
      <c r="L6" s="164"/>
      <c r="M6" s="164"/>
      <c r="N6" s="164"/>
      <c r="O6" s="164"/>
      <c r="P6" s="164"/>
      <c r="Q6" s="164"/>
      <c r="R6" s="164"/>
      <c r="S6" s="164"/>
      <c r="T6" s="164"/>
      <c r="U6" s="164"/>
    </row>
    <row r="7" spans="1:21" ht="12">
      <c r="A7" s="165" t="s">
        <v>146</v>
      </c>
      <c r="B7" s="165"/>
      <c r="C7" s="165"/>
      <c r="D7" s="165"/>
      <c r="E7" s="165"/>
      <c r="F7" s="165"/>
      <c r="G7" s="165"/>
      <c r="H7" s="165"/>
      <c r="I7" s="165"/>
      <c r="J7" s="165"/>
      <c r="K7" s="165"/>
      <c r="L7" s="165"/>
      <c r="M7" s="165"/>
      <c r="N7" s="165"/>
      <c r="O7" s="165"/>
      <c r="P7" s="165"/>
      <c r="Q7" s="165"/>
      <c r="R7" s="165"/>
      <c r="S7" s="165"/>
      <c r="T7" s="165"/>
      <c r="U7" s="165"/>
    </row>
    <row r="8" spans="1:21" ht="12">
      <c r="A8" s="164" t="s">
        <v>419</v>
      </c>
      <c r="B8" s="164"/>
      <c r="C8" s="164"/>
      <c r="D8" s="164"/>
      <c r="E8" s="164"/>
      <c r="F8" s="164"/>
      <c r="G8" s="164"/>
      <c r="H8" s="164"/>
      <c r="I8" s="164"/>
      <c r="J8" s="164"/>
      <c r="K8" s="164"/>
      <c r="L8" s="164"/>
      <c r="M8" s="164"/>
      <c r="N8" s="164"/>
      <c r="O8" s="164"/>
      <c r="P8" s="164"/>
      <c r="Q8" s="164"/>
      <c r="R8" s="164"/>
      <c r="S8" s="164"/>
      <c r="T8" s="164"/>
      <c r="U8" s="164"/>
    </row>
    <row r="9" spans="1:21" ht="12">
      <c r="A9" s="155" t="s">
        <v>420</v>
      </c>
      <c r="B9" s="155"/>
      <c r="C9" s="155"/>
      <c r="D9" s="155"/>
      <c r="E9" s="155"/>
      <c r="F9" s="155"/>
      <c r="G9" s="155"/>
      <c r="H9" s="155"/>
      <c r="I9" s="155"/>
      <c r="J9" s="155"/>
      <c r="K9" s="155"/>
      <c r="L9" s="155"/>
      <c r="M9" s="155"/>
      <c r="N9" s="155"/>
      <c r="O9" s="155"/>
      <c r="P9" s="155"/>
      <c r="Q9" s="155"/>
      <c r="R9" s="155"/>
      <c r="S9" s="155"/>
      <c r="T9" s="155"/>
      <c r="U9" s="155"/>
    </row>
    <row r="10" spans="1:21" ht="12">
      <c r="A10" s="103">
        <v>1</v>
      </c>
      <c r="B10" s="103">
        <v>2</v>
      </c>
      <c r="C10" s="103">
        <v>3</v>
      </c>
      <c r="D10" s="103">
        <v>4</v>
      </c>
      <c r="E10" s="103">
        <v>5</v>
      </c>
      <c r="F10" s="103">
        <v>6</v>
      </c>
      <c r="G10" s="156">
        <v>7</v>
      </c>
      <c r="H10" s="156"/>
      <c r="I10" s="156"/>
      <c r="J10" s="156"/>
      <c r="K10" s="156"/>
      <c r="L10" s="156"/>
      <c r="M10" s="156"/>
      <c r="N10" s="156"/>
      <c r="O10" s="156"/>
      <c r="P10" s="156"/>
      <c r="Q10" s="156"/>
      <c r="R10" s="156"/>
      <c r="S10" s="157">
        <v>8</v>
      </c>
      <c r="T10" s="157"/>
      <c r="U10" s="157"/>
    </row>
    <row r="11" spans="1:21" ht="12">
      <c r="A11" s="158" t="s">
        <v>0</v>
      </c>
      <c r="B11" s="158" t="s">
        <v>1</v>
      </c>
      <c r="C11" s="158" t="s">
        <v>2</v>
      </c>
      <c r="D11" s="158" t="s">
        <v>3</v>
      </c>
      <c r="E11" s="158" t="s">
        <v>4</v>
      </c>
      <c r="F11" s="158" t="s">
        <v>5</v>
      </c>
      <c r="G11" s="159" t="s">
        <v>6</v>
      </c>
      <c r="H11" s="159"/>
      <c r="I11" s="159"/>
      <c r="J11" s="159"/>
      <c r="K11" s="159"/>
      <c r="L11" s="159"/>
      <c r="M11" s="159"/>
      <c r="N11" s="159"/>
      <c r="O11" s="159"/>
      <c r="P11" s="159"/>
      <c r="Q11" s="159"/>
      <c r="R11" s="159"/>
      <c r="S11" s="151" t="s">
        <v>7</v>
      </c>
      <c r="T11" s="151"/>
      <c r="U11" s="151"/>
    </row>
    <row r="12" spans="1:21" ht="12">
      <c r="A12" s="158"/>
      <c r="B12" s="158"/>
      <c r="C12" s="158"/>
      <c r="D12" s="158"/>
      <c r="E12" s="158"/>
      <c r="F12" s="158"/>
      <c r="G12" s="152" t="s">
        <v>8</v>
      </c>
      <c r="H12" s="152"/>
      <c r="I12" s="152"/>
      <c r="J12" s="152" t="s">
        <v>9</v>
      </c>
      <c r="K12" s="152"/>
      <c r="L12" s="152"/>
      <c r="M12" s="152" t="s">
        <v>10</v>
      </c>
      <c r="N12" s="152"/>
      <c r="O12" s="152"/>
      <c r="P12" s="152" t="s">
        <v>11</v>
      </c>
      <c r="Q12" s="152"/>
      <c r="R12" s="152"/>
      <c r="S12" s="154" t="s">
        <v>12</v>
      </c>
      <c r="T12" s="151" t="s">
        <v>13</v>
      </c>
      <c r="U12" s="151"/>
    </row>
    <row r="13" spans="1:21" ht="12">
      <c r="A13" s="158"/>
      <c r="B13" s="158"/>
      <c r="C13" s="158"/>
      <c r="D13" s="158"/>
      <c r="E13" s="158"/>
      <c r="F13" s="158"/>
      <c r="G13" s="104">
        <v>1</v>
      </c>
      <c r="H13" s="104">
        <v>2</v>
      </c>
      <c r="I13" s="104">
        <v>3</v>
      </c>
      <c r="J13" s="104">
        <v>4</v>
      </c>
      <c r="K13" s="104">
        <v>5</v>
      </c>
      <c r="L13" s="104">
        <v>6</v>
      </c>
      <c r="M13" s="104">
        <v>7</v>
      </c>
      <c r="N13" s="104">
        <v>8</v>
      </c>
      <c r="O13" s="104">
        <v>9</v>
      </c>
      <c r="P13" s="104">
        <v>10</v>
      </c>
      <c r="Q13" s="104">
        <v>11</v>
      </c>
      <c r="R13" s="104">
        <v>12</v>
      </c>
      <c r="S13" s="154"/>
      <c r="T13" s="107" t="s">
        <v>14</v>
      </c>
      <c r="U13" s="100" t="s">
        <v>15</v>
      </c>
    </row>
    <row r="14" spans="1:21" ht="39" customHeight="1">
      <c r="A14" s="153" t="s">
        <v>808</v>
      </c>
      <c r="B14" s="148" t="s">
        <v>763</v>
      </c>
      <c r="C14" s="166">
        <v>5</v>
      </c>
      <c r="D14" s="145" t="s">
        <v>809</v>
      </c>
      <c r="E14" s="43" t="s">
        <v>421</v>
      </c>
      <c r="F14" s="148" t="s">
        <v>810</v>
      </c>
      <c r="G14" s="101"/>
      <c r="H14" s="11"/>
      <c r="I14" s="11"/>
      <c r="J14" s="11"/>
      <c r="K14" s="11"/>
      <c r="L14" s="11"/>
      <c r="M14" s="11"/>
      <c r="N14" s="11"/>
      <c r="O14" s="11"/>
      <c r="P14" s="11"/>
      <c r="Q14" s="11"/>
      <c r="R14" s="11"/>
      <c r="S14" s="124"/>
      <c r="T14" s="124">
        <v>1279270.21</v>
      </c>
      <c r="U14" s="125">
        <v>29750.47</v>
      </c>
    </row>
    <row r="15" spans="1:21" ht="39" customHeight="1">
      <c r="A15" s="153"/>
      <c r="B15" s="148"/>
      <c r="C15" s="166"/>
      <c r="D15" s="145"/>
      <c r="E15" s="43" t="s">
        <v>422</v>
      </c>
      <c r="F15" s="148"/>
      <c r="G15" s="101"/>
      <c r="H15" s="11"/>
      <c r="I15" s="11"/>
      <c r="J15" s="11"/>
      <c r="K15" s="11"/>
      <c r="L15" s="11"/>
      <c r="M15" s="11"/>
      <c r="N15" s="11"/>
      <c r="O15" s="11"/>
      <c r="P15" s="11"/>
      <c r="Q15" s="11"/>
      <c r="R15" s="11"/>
      <c r="S15" s="124"/>
      <c r="T15" s="124"/>
      <c r="U15" s="125"/>
    </row>
    <row r="16" spans="1:21" ht="39" customHeight="1">
      <c r="A16" s="153"/>
      <c r="B16" s="148"/>
      <c r="C16" s="166"/>
      <c r="D16" s="145"/>
      <c r="E16" s="43" t="s">
        <v>423</v>
      </c>
      <c r="F16" s="148"/>
      <c r="G16" s="11"/>
      <c r="H16" s="101"/>
      <c r="I16" s="11"/>
      <c r="J16" s="101"/>
      <c r="K16" s="11"/>
      <c r="L16" s="101"/>
      <c r="M16" s="11"/>
      <c r="N16" s="101"/>
      <c r="O16" s="11"/>
      <c r="P16" s="101"/>
      <c r="Q16" s="11"/>
      <c r="R16" s="11"/>
      <c r="S16" s="124"/>
      <c r="T16" s="124"/>
      <c r="U16" s="125"/>
    </row>
    <row r="17" spans="1:21" ht="39" customHeight="1">
      <c r="A17" s="153"/>
      <c r="B17" s="148"/>
      <c r="C17" s="166"/>
      <c r="D17" s="145"/>
      <c r="E17" s="43" t="s">
        <v>424</v>
      </c>
      <c r="F17" s="148"/>
      <c r="G17" s="11"/>
      <c r="H17" s="11"/>
      <c r="I17" s="101"/>
      <c r="J17" s="11"/>
      <c r="K17" s="101"/>
      <c r="L17" s="11"/>
      <c r="M17" s="101"/>
      <c r="N17" s="11"/>
      <c r="O17" s="101"/>
      <c r="P17" s="11"/>
      <c r="Q17" s="101"/>
      <c r="R17" s="11"/>
      <c r="S17" s="124"/>
      <c r="T17" s="124"/>
      <c r="U17" s="125"/>
    </row>
    <row r="18" spans="1:21" ht="39" customHeight="1">
      <c r="A18" s="153"/>
      <c r="B18" s="148"/>
      <c r="C18" s="166"/>
      <c r="D18" s="145"/>
      <c r="E18" s="43" t="s">
        <v>811</v>
      </c>
      <c r="F18" s="148"/>
      <c r="G18" s="11"/>
      <c r="H18" s="11"/>
      <c r="I18" s="11"/>
      <c r="J18" s="101"/>
      <c r="K18" s="11"/>
      <c r="L18" s="101"/>
      <c r="M18" s="11"/>
      <c r="N18" s="101"/>
      <c r="O18" s="11"/>
      <c r="P18" s="101"/>
      <c r="Q18" s="11"/>
      <c r="R18" s="101"/>
      <c r="S18" s="124"/>
      <c r="T18" s="124"/>
      <c r="U18" s="125"/>
    </row>
    <row r="19" spans="1:21" ht="39" customHeight="1">
      <c r="A19" s="153"/>
      <c r="B19" s="145" t="s">
        <v>425</v>
      </c>
      <c r="C19" s="144">
        <v>1</v>
      </c>
      <c r="D19" s="145"/>
      <c r="E19" s="43" t="s">
        <v>812</v>
      </c>
      <c r="F19" s="148"/>
      <c r="G19" s="11"/>
      <c r="H19" s="11"/>
      <c r="I19" s="11"/>
      <c r="J19" s="101"/>
      <c r="K19" s="11"/>
      <c r="L19" s="101"/>
      <c r="M19" s="11"/>
      <c r="N19" s="101"/>
      <c r="O19" s="11"/>
      <c r="P19" s="101"/>
      <c r="Q19" s="11"/>
      <c r="R19" s="101"/>
      <c r="S19" s="124"/>
      <c r="T19" s="124"/>
      <c r="U19" s="125"/>
    </row>
    <row r="20" spans="1:21" ht="39" customHeight="1">
      <c r="A20" s="153"/>
      <c r="B20" s="145"/>
      <c r="C20" s="144"/>
      <c r="D20" s="145"/>
      <c r="E20" s="43" t="s">
        <v>813</v>
      </c>
      <c r="F20" s="148"/>
      <c r="G20" s="11"/>
      <c r="H20" s="11"/>
      <c r="I20" s="11"/>
      <c r="J20" s="101"/>
      <c r="K20" s="11"/>
      <c r="L20" s="101"/>
      <c r="M20" s="11"/>
      <c r="N20" s="101"/>
      <c r="O20" s="11"/>
      <c r="P20" s="101"/>
      <c r="Q20" s="11"/>
      <c r="R20" s="101"/>
      <c r="S20" s="124"/>
      <c r="T20" s="124"/>
      <c r="U20" s="125"/>
    </row>
    <row r="21" spans="1:21" ht="69.75" customHeight="1">
      <c r="A21" s="153" t="s">
        <v>814</v>
      </c>
      <c r="B21" s="148" t="s">
        <v>815</v>
      </c>
      <c r="C21" s="149" t="s">
        <v>816</v>
      </c>
      <c r="D21" s="149" t="s">
        <v>817</v>
      </c>
      <c r="E21" s="43" t="s">
        <v>844</v>
      </c>
      <c r="F21" s="148" t="s">
        <v>39</v>
      </c>
      <c r="G21" s="101"/>
      <c r="H21" s="11"/>
      <c r="I21" s="11"/>
      <c r="J21" s="11"/>
      <c r="K21" s="11"/>
      <c r="L21" s="11"/>
      <c r="M21" s="11"/>
      <c r="N21" s="11"/>
      <c r="O21" s="11"/>
      <c r="P21" s="11"/>
      <c r="Q21" s="11"/>
      <c r="R21" s="11"/>
      <c r="S21" s="124"/>
      <c r="T21" s="124">
        <v>1648423.87</v>
      </c>
      <c r="U21" s="126">
        <v>38335.4388372093</v>
      </c>
    </row>
    <row r="22" spans="1:21" ht="69.75" customHeight="1">
      <c r="A22" s="153"/>
      <c r="B22" s="148"/>
      <c r="C22" s="149"/>
      <c r="D22" s="149"/>
      <c r="E22" s="43" t="s">
        <v>818</v>
      </c>
      <c r="F22" s="148"/>
      <c r="G22" s="11"/>
      <c r="H22" s="101"/>
      <c r="I22" s="101"/>
      <c r="J22" s="101"/>
      <c r="K22" s="101"/>
      <c r="L22" s="101"/>
      <c r="M22" s="101"/>
      <c r="N22" s="101"/>
      <c r="O22" s="101"/>
      <c r="P22" s="101"/>
      <c r="Q22" s="101"/>
      <c r="R22" s="101"/>
      <c r="S22" s="124"/>
      <c r="T22" s="124"/>
      <c r="U22" s="126"/>
    </row>
    <row r="23" spans="1:21" ht="36">
      <c r="A23" s="167" t="s">
        <v>426</v>
      </c>
      <c r="B23" s="168" t="s">
        <v>427</v>
      </c>
      <c r="C23" s="169">
        <v>1</v>
      </c>
      <c r="D23" s="168" t="s">
        <v>428</v>
      </c>
      <c r="E23" s="43" t="s">
        <v>429</v>
      </c>
      <c r="F23" s="170" t="s">
        <v>39</v>
      </c>
      <c r="G23" s="106"/>
      <c r="H23" s="106"/>
      <c r="I23" s="106"/>
      <c r="J23" s="106"/>
      <c r="K23" s="106"/>
      <c r="L23" s="106"/>
      <c r="M23" s="106"/>
      <c r="N23" s="106"/>
      <c r="O23" s="106"/>
      <c r="P23" s="106"/>
      <c r="Q23" s="106"/>
      <c r="R23" s="106"/>
      <c r="S23" s="127"/>
      <c r="T23" s="127">
        <v>3952344.75</v>
      </c>
      <c r="U23" s="128">
        <v>91914.9941860465</v>
      </c>
    </row>
    <row r="24" spans="1:21" ht="36">
      <c r="A24" s="167"/>
      <c r="B24" s="168"/>
      <c r="C24" s="169"/>
      <c r="D24" s="168"/>
      <c r="E24" s="43" t="s">
        <v>430</v>
      </c>
      <c r="F24" s="170"/>
      <c r="G24" s="106"/>
      <c r="H24" s="106"/>
      <c r="I24" s="106"/>
      <c r="J24" s="106"/>
      <c r="K24" s="106"/>
      <c r="L24" s="106"/>
      <c r="M24" s="106"/>
      <c r="N24" s="106"/>
      <c r="O24" s="106"/>
      <c r="P24" s="106"/>
      <c r="Q24" s="106"/>
      <c r="R24" s="106"/>
      <c r="S24" s="127"/>
      <c r="T24" s="127"/>
      <c r="U24" s="128"/>
    </row>
    <row r="25" spans="1:21" ht="36">
      <c r="A25" s="167"/>
      <c r="B25" s="168"/>
      <c r="C25" s="169"/>
      <c r="D25" s="168"/>
      <c r="E25" s="43" t="s">
        <v>431</v>
      </c>
      <c r="F25" s="170"/>
      <c r="G25" s="106"/>
      <c r="H25" s="106"/>
      <c r="I25" s="106"/>
      <c r="J25" s="106"/>
      <c r="K25" s="106"/>
      <c r="L25" s="106"/>
      <c r="M25" s="106"/>
      <c r="N25" s="106"/>
      <c r="O25" s="106"/>
      <c r="P25" s="106"/>
      <c r="Q25" s="106"/>
      <c r="R25" s="106"/>
      <c r="S25" s="127"/>
      <c r="T25" s="127"/>
      <c r="U25" s="128"/>
    </row>
    <row r="26" spans="1:21" ht="12">
      <c r="A26" s="171" t="s">
        <v>435</v>
      </c>
      <c r="B26" s="171"/>
      <c r="C26" s="171"/>
      <c r="D26" s="171"/>
      <c r="E26" s="171"/>
      <c r="F26" s="171"/>
      <c r="G26" s="171"/>
      <c r="H26" s="171"/>
      <c r="I26" s="171"/>
      <c r="J26" s="171"/>
      <c r="K26" s="171"/>
      <c r="L26" s="171"/>
      <c r="M26" s="171"/>
      <c r="N26" s="171"/>
      <c r="O26" s="171"/>
      <c r="P26" s="171"/>
      <c r="Q26" s="171"/>
      <c r="R26" s="171"/>
      <c r="S26" s="171"/>
      <c r="T26" s="171"/>
      <c r="U26" s="171"/>
    </row>
    <row r="27" spans="1:21" ht="12">
      <c r="A27" s="103">
        <v>1</v>
      </c>
      <c r="B27" s="103">
        <v>2</v>
      </c>
      <c r="C27" s="103">
        <v>3</v>
      </c>
      <c r="D27" s="103">
        <v>4</v>
      </c>
      <c r="E27" s="103">
        <v>5</v>
      </c>
      <c r="F27" s="103">
        <v>6</v>
      </c>
      <c r="G27" s="156">
        <v>7</v>
      </c>
      <c r="H27" s="156"/>
      <c r="I27" s="156"/>
      <c r="J27" s="156"/>
      <c r="K27" s="156"/>
      <c r="L27" s="156"/>
      <c r="M27" s="156"/>
      <c r="N27" s="156"/>
      <c r="O27" s="156"/>
      <c r="P27" s="156"/>
      <c r="Q27" s="156"/>
      <c r="R27" s="156"/>
      <c r="S27" s="157">
        <v>8</v>
      </c>
      <c r="T27" s="157"/>
      <c r="U27" s="157"/>
    </row>
    <row r="28" spans="1:21" ht="12">
      <c r="A28" s="158" t="s">
        <v>59</v>
      </c>
      <c r="B28" s="158" t="s">
        <v>1</v>
      </c>
      <c r="C28" s="158" t="s">
        <v>2</v>
      </c>
      <c r="D28" s="158" t="s">
        <v>3</v>
      </c>
      <c r="E28" s="158" t="s">
        <v>4</v>
      </c>
      <c r="F28" s="158" t="s">
        <v>60</v>
      </c>
      <c r="G28" s="159" t="s">
        <v>6</v>
      </c>
      <c r="H28" s="159"/>
      <c r="I28" s="159"/>
      <c r="J28" s="159"/>
      <c r="K28" s="159"/>
      <c r="L28" s="159"/>
      <c r="M28" s="159"/>
      <c r="N28" s="159"/>
      <c r="O28" s="159"/>
      <c r="P28" s="159"/>
      <c r="Q28" s="159"/>
      <c r="R28" s="159"/>
      <c r="S28" s="151" t="s">
        <v>7</v>
      </c>
      <c r="T28" s="151"/>
      <c r="U28" s="151"/>
    </row>
    <row r="29" spans="1:21" ht="12">
      <c r="A29" s="158"/>
      <c r="B29" s="158"/>
      <c r="C29" s="158"/>
      <c r="D29" s="158"/>
      <c r="E29" s="158"/>
      <c r="F29" s="158"/>
      <c r="G29" s="152" t="s">
        <v>8</v>
      </c>
      <c r="H29" s="152"/>
      <c r="I29" s="152"/>
      <c r="J29" s="152" t="s">
        <v>9</v>
      </c>
      <c r="K29" s="152"/>
      <c r="L29" s="152"/>
      <c r="M29" s="152" t="s">
        <v>10</v>
      </c>
      <c r="N29" s="152"/>
      <c r="O29" s="152"/>
      <c r="P29" s="152" t="s">
        <v>11</v>
      </c>
      <c r="Q29" s="152"/>
      <c r="R29" s="152"/>
      <c r="S29" s="154" t="s">
        <v>12</v>
      </c>
      <c r="T29" s="151" t="s">
        <v>13</v>
      </c>
      <c r="U29" s="151"/>
    </row>
    <row r="30" spans="1:21" ht="12">
      <c r="A30" s="158"/>
      <c r="B30" s="158"/>
      <c r="C30" s="158"/>
      <c r="D30" s="158"/>
      <c r="E30" s="158"/>
      <c r="F30" s="158"/>
      <c r="G30" s="104">
        <v>1</v>
      </c>
      <c r="H30" s="104">
        <v>2</v>
      </c>
      <c r="I30" s="104">
        <v>3</v>
      </c>
      <c r="J30" s="104">
        <v>4</v>
      </c>
      <c r="K30" s="104">
        <v>5</v>
      </c>
      <c r="L30" s="104">
        <v>6</v>
      </c>
      <c r="M30" s="104">
        <v>7</v>
      </c>
      <c r="N30" s="104">
        <v>8</v>
      </c>
      <c r="O30" s="104">
        <v>9</v>
      </c>
      <c r="P30" s="104">
        <v>10</v>
      </c>
      <c r="Q30" s="104">
        <v>11</v>
      </c>
      <c r="R30" s="104">
        <v>12</v>
      </c>
      <c r="S30" s="154"/>
      <c r="T30" s="102" t="s">
        <v>14</v>
      </c>
      <c r="U30" s="100" t="s">
        <v>15</v>
      </c>
    </row>
    <row r="31" spans="1:21" ht="60">
      <c r="A31" s="84" t="s">
        <v>138</v>
      </c>
      <c r="B31" s="109" t="s">
        <v>432</v>
      </c>
      <c r="C31" s="110">
        <v>1</v>
      </c>
      <c r="D31" s="109" t="s">
        <v>433</v>
      </c>
      <c r="E31" s="43" t="s">
        <v>434</v>
      </c>
      <c r="F31" s="111" t="s">
        <v>39</v>
      </c>
      <c r="G31" s="106"/>
      <c r="H31" s="106"/>
      <c r="I31" s="106"/>
      <c r="J31" s="106"/>
      <c r="K31" s="106"/>
      <c r="L31" s="106"/>
      <c r="M31" s="106"/>
      <c r="N31" s="106"/>
      <c r="O31" s="106"/>
      <c r="P31" s="106"/>
      <c r="Q31" s="106"/>
      <c r="R31" s="106"/>
      <c r="S31" s="112"/>
      <c r="T31" s="112">
        <v>2292648.43</v>
      </c>
      <c r="U31" s="113">
        <v>53317.4053488372</v>
      </c>
    </row>
    <row r="32" spans="1:21" ht="12">
      <c r="A32" s="164" t="s">
        <v>492</v>
      </c>
      <c r="B32" s="164"/>
      <c r="C32" s="164"/>
      <c r="D32" s="164"/>
      <c r="E32" s="164"/>
      <c r="F32" s="164"/>
      <c r="G32" s="164"/>
      <c r="H32" s="164"/>
      <c r="I32" s="164"/>
      <c r="J32" s="164"/>
      <c r="K32" s="164"/>
      <c r="L32" s="164"/>
      <c r="M32" s="164"/>
      <c r="N32" s="164"/>
      <c r="O32" s="164"/>
      <c r="P32" s="164"/>
      <c r="Q32" s="164"/>
      <c r="R32" s="164"/>
      <c r="S32" s="164"/>
      <c r="T32" s="164"/>
      <c r="U32" s="164"/>
    </row>
    <row r="33" spans="1:21" ht="12">
      <c r="A33" s="172" t="s">
        <v>148</v>
      </c>
      <c r="B33" s="172"/>
      <c r="C33" s="172"/>
      <c r="D33" s="172"/>
      <c r="E33" s="172"/>
      <c r="F33" s="172"/>
      <c r="G33" s="172"/>
      <c r="H33" s="172"/>
      <c r="I33" s="172"/>
      <c r="J33" s="172"/>
      <c r="K33" s="172"/>
      <c r="L33" s="172"/>
      <c r="M33" s="172"/>
      <c r="N33" s="172"/>
      <c r="O33" s="172"/>
      <c r="P33" s="172"/>
      <c r="Q33" s="172"/>
      <c r="R33" s="172"/>
      <c r="S33" s="172"/>
      <c r="T33" s="172"/>
      <c r="U33" s="172"/>
    </row>
    <row r="34" spans="1:21" ht="12">
      <c r="A34" s="164" t="s">
        <v>149</v>
      </c>
      <c r="B34" s="164"/>
      <c r="C34" s="164"/>
      <c r="D34" s="164"/>
      <c r="E34" s="164"/>
      <c r="F34" s="164"/>
      <c r="G34" s="164"/>
      <c r="H34" s="164"/>
      <c r="I34" s="164"/>
      <c r="J34" s="164"/>
      <c r="K34" s="164"/>
      <c r="L34" s="164"/>
      <c r="M34" s="164"/>
      <c r="N34" s="164"/>
      <c r="O34" s="164"/>
      <c r="P34" s="164"/>
      <c r="Q34" s="164"/>
      <c r="R34" s="164"/>
      <c r="S34" s="164"/>
      <c r="T34" s="164"/>
      <c r="U34" s="164"/>
    </row>
    <row r="35" spans="1:21" ht="12">
      <c r="A35" s="155" t="s">
        <v>436</v>
      </c>
      <c r="B35" s="155"/>
      <c r="C35" s="155"/>
      <c r="D35" s="155"/>
      <c r="E35" s="155"/>
      <c r="F35" s="155"/>
      <c r="G35" s="155"/>
      <c r="H35" s="155"/>
      <c r="I35" s="155"/>
      <c r="J35" s="155"/>
      <c r="K35" s="155"/>
      <c r="L35" s="155"/>
      <c r="M35" s="155"/>
      <c r="N35" s="155"/>
      <c r="O35" s="155"/>
      <c r="P35" s="155"/>
      <c r="Q35" s="155"/>
      <c r="R35" s="155"/>
      <c r="S35" s="155"/>
      <c r="T35" s="155"/>
      <c r="U35" s="155"/>
    </row>
    <row r="36" spans="1:21" ht="12">
      <c r="A36" s="103">
        <v>1</v>
      </c>
      <c r="B36" s="103">
        <v>2</v>
      </c>
      <c r="C36" s="103">
        <v>3</v>
      </c>
      <c r="D36" s="103">
        <v>4</v>
      </c>
      <c r="E36" s="103">
        <v>5</v>
      </c>
      <c r="F36" s="103">
        <v>6</v>
      </c>
      <c r="G36" s="156">
        <v>7</v>
      </c>
      <c r="H36" s="156"/>
      <c r="I36" s="156"/>
      <c r="J36" s="156"/>
      <c r="K36" s="156"/>
      <c r="L36" s="156"/>
      <c r="M36" s="156"/>
      <c r="N36" s="156"/>
      <c r="O36" s="156"/>
      <c r="P36" s="156"/>
      <c r="Q36" s="156"/>
      <c r="R36" s="156"/>
      <c r="S36" s="157">
        <v>8</v>
      </c>
      <c r="T36" s="157"/>
      <c r="U36" s="157"/>
    </row>
    <row r="37" spans="1:21" ht="12">
      <c r="A37" s="158" t="s">
        <v>0</v>
      </c>
      <c r="B37" s="158" t="s">
        <v>1</v>
      </c>
      <c r="C37" s="158" t="s">
        <v>2</v>
      </c>
      <c r="D37" s="158" t="s">
        <v>3</v>
      </c>
      <c r="E37" s="158" t="s">
        <v>4</v>
      </c>
      <c r="F37" s="158" t="s">
        <v>5</v>
      </c>
      <c r="G37" s="159" t="s">
        <v>6</v>
      </c>
      <c r="H37" s="159"/>
      <c r="I37" s="159"/>
      <c r="J37" s="159"/>
      <c r="K37" s="159"/>
      <c r="L37" s="159"/>
      <c r="M37" s="159"/>
      <c r="N37" s="159"/>
      <c r="O37" s="159"/>
      <c r="P37" s="159"/>
      <c r="Q37" s="159"/>
      <c r="R37" s="159"/>
      <c r="S37" s="151" t="s">
        <v>7</v>
      </c>
      <c r="T37" s="151"/>
      <c r="U37" s="151"/>
    </row>
    <row r="38" spans="1:21" ht="12">
      <c r="A38" s="158"/>
      <c r="B38" s="158"/>
      <c r="C38" s="158"/>
      <c r="D38" s="158"/>
      <c r="E38" s="158"/>
      <c r="F38" s="158"/>
      <c r="G38" s="152" t="s">
        <v>8</v>
      </c>
      <c r="H38" s="152"/>
      <c r="I38" s="152"/>
      <c r="J38" s="152" t="s">
        <v>9</v>
      </c>
      <c r="K38" s="152"/>
      <c r="L38" s="152"/>
      <c r="M38" s="152" t="s">
        <v>10</v>
      </c>
      <c r="N38" s="152"/>
      <c r="O38" s="152"/>
      <c r="P38" s="152" t="s">
        <v>11</v>
      </c>
      <c r="Q38" s="152"/>
      <c r="R38" s="152"/>
      <c r="S38" s="154" t="s">
        <v>12</v>
      </c>
      <c r="T38" s="151" t="s">
        <v>13</v>
      </c>
      <c r="U38" s="151"/>
    </row>
    <row r="39" spans="1:21" ht="12">
      <c r="A39" s="158"/>
      <c r="B39" s="158"/>
      <c r="C39" s="158"/>
      <c r="D39" s="158"/>
      <c r="E39" s="158"/>
      <c r="F39" s="158"/>
      <c r="G39" s="104">
        <v>1</v>
      </c>
      <c r="H39" s="104">
        <v>2</v>
      </c>
      <c r="I39" s="104">
        <v>3</v>
      </c>
      <c r="J39" s="104">
        <v>4</v>
      </c>
      <c r="K39" s="104">
        <v>5</v>
      </c>
      <c r="L39" s="104">
        <v>6</v>
      </c>
      <c r="M39" s="104">
        <v>7</v>
      </c>
      <c r="N39" s="104">
        <v>8</v>
      </c>
      <c r="O39" s="104">
        <v>9</v>
      </c>
      <c r="P39" s="104">
        <v>10</v>
      </c>
      <c r="Q39" s="104">
        <v>11</v>
      </c>
      <c r="R39" s="104">
        <v>12</v>
      </c>
      <c r="S39" s="154"/>
      <c r="T39" s="107" t="s">
        <v>14</v>
      </c>
      <c r="U39" s="100" t="s">
        <v>15</v>
      </c>
    </row>
    <row r="40" spans="1:21" ht="60">
      <c r="A40" s="153" t="s">
        <v>493</v>
      </c>
      <c r="B40" s="148" t="s">
        <v>494</v>
      </c>
      <c r="C40" s="149" t="s">
        <v>437</v>
      </c>
      <c r="D40" s="148" t="s">
        <v>495</v>
      </c>
      <c r="E40" s="32" t="s">
        <v>438</v>
      </c>
      <c r="F40" s="24" t="s">
        <v>597</v>
      </c>
      <c r="G40" s="101"/>
      <c r="H40" s="101"/>
      <c r="I40" s="101"/>
      <c r="J40" s="101"/>
      <c r="K40" s="101"/>
      <c r="L40" s="101"/>
      <c r="M40" s="101"/>
      <c r="N40" s="101"/>
      <c r="O40" s="101"/>
      <c r="P40" s="101"/>
      <c r="Q40" s="101"/>
      <c r="R40" s="101"/>
      <c r="S40" s="124"/>
      <c r="T40" s="124">
        <v>1541858.74</v>
      </c>
      <c r="U40" s="125">
        <f>T40/43</f>
        <v>35857.18</v>
      </c>
    </row>
    <row r="41" spans="1:21" ht="24">
      <c r="A41" s="153"/>
      <c r="B41" s="148"/>
      <c r="C41" s="149"/>
      <c r="D41" s="148"/>
      <c r="E41" s="32" t="s">
        <v>496</v>
      </c>
      <c r="F41" s="24" t="s">
        <v>598</v>
      </c>
      <c r="G41" s="101"/>
      <c r="H41" s="101"/>
      <c r="I41" s="101"/>
      <c r="J41" s="101"/>
      <c r="K41" s="101"/>
      <c r="L41" s="101"/>
      <c r="M41" s="101"/>
      <c r="N41" s="101"/>
      <c r="O41" s="101"/>
      <c r="P41" s="101"/>
      <c r="Q41" s="101"/>
      <c r="R41" s="101"/>
      <c r="S41" s="124"/>
      <c r="T41" s="124"/>
      <c r="U41" s="125"/>
    </row>
    <row r="42" spans="1:21" ht="24">
      <c r="A42" s="153"/>
      <c r="B42" s="148"/>
      <c r="C42" s="149"/>
      <c r="D42" s="148"/>
      <c r="E42" s="32" t="s">
        <v>439</v>
      </c>
      <c r="F42" s="24" t="s">
        <v>497</v>
      </c>
      <c r="G42" s="101"/>
      <c r="H42" s="101"/>
      <c r="I42" s="101"/>
      <c r="J42" s="101"/>
      <c r="K42" s="101"/>
      <c r="L42" s="101"/>
      <c r="M42" s="101"/>
      <c r="N42" s="101"/>
      <c r="O42" s="101"/>
      <c r="P42" s="101"/>
      <c r="Q42" s="101"/>
      <c r="R42" s="101"/>
      <c r="S42" s="124"/>
      <c r="T42" s="124"/>
      <c r="U42" s="125"/>
    </row>
    <row r="43" spans="1:21" ht="48">
      <c r="A43" s="153" t="s">
        <v>440</v>
      </c>
      <c r="B43" s="148" t="s">
        <v>441</v>
      </c>
      <c r="C43" s="149">
        <v>1</v>
      </c>
      <c r="D43" s="148" t="s">
        <v>498</v>
      </c>
      <c r="E43" s="32" t="s">
        <v>442</v>
      </c>
      <c r="F43" s="148" t="s">
        <v>16</v>
      </c>
      <c r="G43" s="101"/>
      <c r="H43" s="101"/>
      <c r="I43" s="101"/>
      <c r="J43" s="101"/>
      <c r="K43" s="101"/>
      <c r="L43" s="101"/>
      <c r="M43" s="101"/>
      <c r="N43" s="101"/>
      <c r="O43" s="101"/>
      <c r="P43" s="101"/>
      <c r="Q43" s="101"/>
      <c r="R43" s="101"/>
      <c r="S43" s="124"/>
      <c r="T43" s="124">
        <v>3714353.99</v>
      </c>
      <c r="U43" s="125">
        <f>T43/43</f>
        <v>86380.32534883721</v>
      </c>
    </row>
    <row r="44" spans="1:21" ht="36">
      <c r="A44" s="153"/>
      <c r="B44" s="148"/>
      <c r="C44" s="149"/>
      <c r="D44" s="148"/>
      <c r="E44" s="32" t="s">
        <v>443</v>
      </c>
      <c r="F44" s="148"/>
      <c r="G44" s="101"/>
      <c r="H44" s="101"/>
      <c r="I44" s="101"/>
      <c r="J44" s="101"/>
      <c r="K44" s="101"/>
      <c r="L44" s="101"/>
      <c r="M44" s="101"/>
      <c r="N44" s="101"/>
      <c r="O44" s="101"/>
      <c r="P44" s="101"/>
      <c r="Q44" s="101"/>
      <c r="R44" s="101"/>
      <c r="S44" s="124"/>
      <c r="T44" s="124"/>
      <c r="U44" s="125"/>
    </row>
    <row r="45" spans="1:21" ht="48">
      <c r="A45" s="153"/>
      <c r="B45" s="148"/>
      <c r="C45" s="149"/>
      <c r="D45" s="148"/>
      <c r="E45" s="32" t="s">
        <v>444</v>
      </c>
      <c r="F45" s="148"/>
      <c r="G45" s="101"/>
      <c r="H45" s="101"/>
      <c r="I45" s="101"/>
      <c r="J45" s="101"/>
      <c r="K45" s="101"/>
      <c r="L45" s="101"/>
      <c r="M45" s="101"/>
      <c r="N45" s="101"/>
      <c r="O45" s="101"/>
      <c r="P45" s="101"/>
      <c r="Q45" s="101"/>
      <c r="R45" s="101"/>
      <c r="S45" s="124"/>
      <c r="T45" s="124"/>
      <c r="U45" s="125"/>
    </row>
    <row r="46" spans="1:21" ht="48">
      <c r="A46" s="153"/>
      <c r="B46" s="24" t="s">
        <v>445</v>
      </c>
      <c r="C46" s="33">
        <v>24</v>
      </c>
      <c r="D46" s="15" t="s">
        <v>446</v>
      </c>
      <c r="E46" s="46" t="s">
        <v>447</v>
      </c>
      <c r="F46" s="24" t="s">
        <v>16</v>
      </c>
      <c r="G46" s="101"/>
      <c r="H46" s="101"/>
      <c r="I46" s="101"/>
      <c r="J46" s="101"/>
      <c r="K46" s="101"/>
      <c r="L46" s="101"/>
      <c r="M46" s="101"/>
      <c r="N46" s="101"/>
      <c r="O46" s="101"/>
      <c r="P46" s="101"/>
      <c r="Q46" s="101"/>
      <c r="R46" s="101"/>
      <c r="S46" s="124"/>
      <c r="T46" s="124"/>
      <c r="U46" s="125"/>
    </row>
    <row r="47" spans="1:21" ht="36">
      <c r="A47" s="153"/>
      <c r="B47" s="148" t="s">
        <v>448</v>
      </c>
      <c r="C47" s="149">
        <v>0.2</v>
      </c>
      <c r="D47" s="149" t="s">
        <v>499</v>
      </c>
      <c r="E47" s="46" t="s">
        <v>449</v>
      </c>
      <c r="F47" s="148" t="s">
        <v>16</v>
      </c>
      <c r="G47" s="101"/>
      <c r="H47" s="101"/>
      <c r="I47" s="101"/>
      <c r="J47" s="101"/>
      <c r="K47" s="101"/>
      <c r="L47" s="101"/>
      <c r="M47" s="101"/>
      <c r="N47" s="101"/>
      <c r="O47" s="101"/>
      <c r="P47" s="101"/>
      <c r="Q47" s="101"/>
      <c r="R47" s="101"/>
      <c r="S47" s="124"/>
      <c r="T47" s="124"/>
      <c r="U47" s="125"/>
    </row>
    <row r="48" spans="1:21" ht="24">
      <c r="A48" s="153"/>
      <c r="B48" s="148"/>
      <c r="C48" s="149"/>
      <c r="D48" s="149"/>
      <c r="E48" s="46" t="s">
        <v>450</v>
      </c>
      <c r="F48" s="148"/>
      <c r="G48" s="101"/>
      <c r="H48" s="101"/>
      <c r="I48" s="101"/>
      <c r="J48" s="101"/>
      <c r="K48" s="101"/>
      <c r="L48" s="101"/>
      <c r="M48" s="101"/>
      <c r="N48" s="101"/>
      <c r="O48" s="101"/>
      <c r="P48" s="101"/>
      <c r="Q48" s="101"/>
      <c r="R48" s="101"/>
      <c r="S48" s="124"/>
      <c r="T48" s="124"/>
      <c r="U48" s="125"/>
    </row>
    <row r="49" spans="1:21" ht="24">
      <c r="A49" s="153"/>
      <c r="B49" s="148"/>
      <c r="C49" s="149"/>
      <c r="D49" s="149"/>
      <c r="E49" s="46" t="s">
        <v>451</v>
      </c>
      <c r="F49" s="148"/>
      <c r="G49" s="101"/>
      <c r="H49" s="101"/>
      <c r="I49" s="101"/>
      <c r="J49" s="101"/>
      <c r="K49" s="101"/>
      <c r="L49" s="101"/>
      <c r="M49" s="101"/>
      <c r="N49" s="101"/>
      <c r="O49" s="101"/>
      <c r="P49" s="101"/>
      <c r="Q49" s="101"/>
      <c r="R49" s="101"/>
      <c r="S49" s="124"/>
      <c r="T49" s="124"/>
      <c r="U49" s="125"/>
    </row>
    <row r="50" spans="1:21" ht="36">
      <c r="A50" s="173" t="s">
        <v>452</v>
      </c>
      <c r="B50" s="174" t="s">
        <v>500</v>
      </c>
      <c r="C50" s="175">
        <v>1</v>
      </c>
      <c r="D50" s="174" t="s">
        <v>453</v>
      </c>
      <c r="E50" s="46" t="s">
        <v>501</v>
      </c>
      <c r="F50" s="174" t="s">
        <v>16</v>
      </c>
      <c r="G50" s="48"/>
      <c r="H50" s="48"/>
      <c r="I50" s="48"/>
      <c r="J50" s="48"/>
      <c r="K50" s="48"/>
      <c r="L50" s="48"/>
      <c r="M50" s="49"/>
      <c r="N50" s="49"/>
      <c r="O50" s="49"/>
      <c r="P50" s="49"/>
      <c r="Q50" s="49"/>
      <c r="R50" s="49"/>
      <c r="S50" s="142"/>
      <c r="T50" s="142">
        <v>2438663.15</v>
      </c>
      <c r="U50" s="143">
        <f>T50/43</f>
        <v>56713.096511627904</v>
      </c>
    </row>
    <row r="51" spans="1:21" ht="24">
      <c r="A51" s="173"/>
      <c r="B51" s="174"/>
      <c r="C51" s="175"/>
      <c r="D51" s="174"/>
      <c r="E51" s="46" t="s">
        <v>454</v>
      </c>
      <c r="F51" s="174"/>
      <c r="G51" s="83"/>
      <c r="H51" s="83"/>
      <c r="I51" s="83"/>
      <c r="J51" s="83"/>
      <c r="K51" s="83"/>
      <c r="L51" s="83"/>
      <c r="M51" s="10"/>
      <c r="N51" s="10"/>
      <c r="O51" s="10"/>
      <c r="P51" s="10"/>
      <c r="Q51" s="10"/>
      <c r="R51" s="10"/>
      <c r="S51" s="142"/>
      <c r="T51" s="142"/>
      <c r="U51" s="143"/>
    </row>
    <row r="52" spans="1:21" ht="48">
      <c r="A52" s="173"/>
      <c r="B52" s="174"/>
      <c r="C52" s="175"/>
      <c r="D52" s="174"/>
      <c r="E52" s="46" t="s">
        <v>502</v>
      </c>
      <c r="F52" s="174"/>
      <c r="G52" s="10"/>
      <c r="H52" s="10"/>
      <c r="I52" s="10"/>
      <c r="J52" s="10"/>
      <c r="K52" s="10"/>
      <c r="L52" s="10"/>
      <c r="M52" s="83"/>
      <c r="N52" s="83"/>
      <c r="O52" s="83"/>
      <c r="P52" s="83"/>
      <c r="Q52" s="83"/>
      <c r="R52" s="83"/>
      <c r="S52" s="142"/>
      <c r="T52" s="142"/>
      <c r="U52" s="143"/>
    </row>
    <row r="53" spans="1:21" ht="36">
      <c r="A53" s="173"/>
      <c r="B53" s="174"/>
      <c r="C53" s="175"/>
      <c r="D53" s="174"/>
      <c r="E53" s="46" t="s">
        <v>503</v>
      </c>
      <c r="F53" s="174"/>
      <c r="G53" s="10"/>
      <c r="H53" s="10"/>
      <c r="I53" s="10"/>
      <c r="J53" s="10"/>
      <c r="K53" s="10"/>
      <c r="L53" s="10"/>
      <c r="M53" s="83"/>
      <c r="N53" s="83"/>
      <c r="O53" s="83"/>
      <c r="P53" s="83"/>
      <c r="Q53" s="83"/>
      <c r="R53" s="83"/>
      <c r="S53" s="142"/>
      <c r="T53" s="142"/>
      <c r="U53" s="143"/>
    </row>
    <row r="54" spans="1:21" ht="24">
      <c r="A54" s="173"/>
      <c r="B54" s="148" t="s">
        <v>776</v>
      </c>
      <c r="C54" s="175">
        <v>1</v>
      </c>
      <c r="D54" s="148" t="s">
        <v>455</v>
      </c>
      <c r="E54" s="46" t="s">
        <v>456</v>
      </c>
      <c r="F54" s="148" t="s">
        <v>16</v>
      </c>
      <c r="G54" s="10"/>
      <c r="H54" s="10"/>
      <c r="I54" s="10"/>
      <c r="J54" s="10"/>
      <c r="K54" s="10"/>
      <c r="L54" s="10"/>
      <c r="M54" s="10"/>
      <c r="N54" s="10"/>
      <c r="O54" s="10"/>
      <c r="P54" s="83"/>
      <c r="Q54" s="83"/>
      <c r="R54" s="83"/>
      <c r="S54" s="142"/>
      <c r="T54" s="142"/>
      <c r="U54" s="143"/>
    </row>
    <row r="55" spans="1:21" ht="36">
      <c r="A55" s="173"/>
      <c r="B55" s="148"/>
      <c r="C55" s="175"/>
      <c r="D55" s="148"/>
      <c r="E55" s="46" t="s">
        <v>457</v>
      </c>
      <c r="F55" s="148"/>
      <c r="G55" s="49"/>
      <c r="H55" s="49"/>
      <c r="I55" s="49"/>
      <c r="J55" s="49"/>
      <c r="K55" s="49"/>
      <c r="L55" s="49"/>
      <c r="M55" s="49"/>
      <c r="N55" s="49"/>
      <c r="O55" s="49"/>
      <c r="P55" s="48"/>
      <c r="Q55" s="48"/>
      <c r="R55" s="48"/>
      <c r="S55" s="142"/>
      <c r="T55" s="142"/>
      <c r="U55" s="143"/>
    </row>
    <row r="56" spans="1:21" ht="36">
      <c r="A56" s="153" t="s">
        <v>504</v>
      </c>
      <c r="B56" s="148" t="s">
        <v>17</v>
      </c>
      <c r="C56" s="175">
        <v>1</v>
      </c>
      <c r="D56" s="148" t="s">
        <v>458</v>
      </c>
      <c r="E56" s="46" t="s">
        <v>459</v>
      </c>
      <c r="F56" s="148" t="s">
        <v>16</v>
      </c>
      <c r="G56" s="83"/>
      <c r="H56" s="83"/>
      <c r="I56" s="83"/>
      <c r="J56" s="83"/>
      <c r="K56" s="83"/>
      <c r="L56" s="83"/>
      <c r="M56" s="83"/>
      <c r="N56" s="83"/>
      <c r="O56" s="83"/>
      <c r="P56" s="83"/>
      <c r="Q56" s="83"/>
      <c r="R56" s="83"/>
      <c r="S56" s="134"/>
      <c r="T56" s="134">
        <v>862065.35</v>
      </c>
      <c r="U56" s="141">
        <f>T56/43</f>
        <v>20048.031395348837</v>
      </c>
    </row>
    <row r="57" spans="1:21" ht="24">
      <c r="A57" s="153"/>
      <c r="B57" s="148"/>
      <c r="C57" s="175"/>
      <c r="D57" s="148"/>
      <c r="E57" s="46" t="s">
        <v>460</v>
      </c>
      <c r="F57" s="148"/>
      <c r="G57" s="83"/>
      <c r="H57" s="83"/>
      <c r="I57" s="83"/>
      <c r="J57" s="83"/>
      <c r="K57" s="83"/>
      <c r="L57" s="83"/>
      <c r="M57" s="83"/>
      <c r="N57" s="83"/>
      <c r="O57" s="83"/>
      <c r="P57" s="83"/>
      <c r="Q57" s="83"/>
      <c r="R57" s="83"/>
      <c r="S57" s="134"/>
      <c r="T57" s="134"/>
      <c r="U57" s="141"/>
    </row>
    <row r="58" spans="1:21" ht="36">
      <c r="A58" s="153"/>
      <c r="B58" s="148" t="s">
        <v>461</v>
      </c>
      <c r="C58" s="175">
        <v>1</v>
      </c>
      <c r="D58" s="148" t="s">
        <v>505</v>
      </c>
      <c r="E58" s="46" t="s">
        <v>462</v>
      </c>
      <c r="F58" s="148" t="s">
        <v>16</v>
      </c>
      <c r="G58" s="83"/>
      <c r="H58" s="83"/>
      <c r="I58" s="83"/>
      <c r="J58" s="83"/>
      <c r="K58" s="83"/>
      <c r="L58" s="83"/>
      <c r="M58" s="83"/>
      <c r="N58" s="83"/>
      <c r="O58" s="83"/>
      <c r="P58" s="83"/>
      <c r="Q58" s="83"/>
      <c r="R58" s="83"/>
      <c r="S58" s="134"/>
      <c r="T58" s="134"/>
      <c r="U58" s="141"/>
    </row>
    <row r="59" spans="1:21" ht="24">
      <c r="A59" s="153"/>
      <c r="B59" s="148"/>
      <c r="C59" s="175"/>
      <c r="D59" s="148"/>
      <c r="E59" s="46" t="s">
        <v>506</v>
      </c>
      <c r="F59" s="148"/>
      <c r="G59" s="106"/>
      <c r="H59" s="83"/>
      <c r="I59" s="83"/>
      <c r="J59" s="83"/>
      <c r="K59" s="83"/>
      <c r="L59" s="83"/>
      <c r="M59" s="83"/>
      <c r="N59" s="83"/>
      <c r="O59" s="83"/>
      <c r="P59" s="83"/>
      <c r="Q59" s="83"/>
      <c r="R59" s="83"/>
      <c r="S59" s="134"/>
      <c r="T59" s="134"/>
      <c r="U59" s="141"/>
    </row>
    <row r="60" spans="1:21" ht="12">
      <c r="A60" s="164" t="s">
        <v>150</v>
      </c>
      <c r="B60" s="164"/>
      <c r="C60" s="164"/>
      <c r="D60" s="164"/>
      <c r="E60" s="164"/>
      <c r="F60" s="164"/>
      <c r="G60" s="164"/>
      <c r="H60" s="164"/>
      <c r="I60" s="164"/>
      <c r="J60" s="164"/>
      <c r="K60" s="164"/>
      <c r="L60" s="164"/>
      <c r="M60" s="164"/>
      <c r="N60" s="164"/>
      <c r="O60" s="164"/>
      <c r="P60" s="164"/>
      <c r="Q60" s="164"/>
      <c r="R60" s="164"/>
      <c r="S60" s="164"/>
      <c r="T60" s="164"/>
      <c r="U60" s="164"/>
    </row>
    <row r="61" spans="1:21" ht="12">
      <c r="A61" s="171" t="s">
        <v>507</v>
      </c>
      <c r="B61" s="171"/>
      <c r="C61" s="171"/>
      <c r="D61" s="171"/>
      <c r="E61" s="171"/>
      <c r="F61" s="171"/>
      <c r="G61" s="171"/>
      <c r="H61" s="171"/>
      <c r="I61" s="171"/>
      <c r="J61" s="171"/>
      <c r="K61" s="171"/>
      <c r="L61" s="171"/>
      <c r="M61" s="171"/>
      <c r="N61" s="171"/>
      <c r="O61" s="171"/>
      <c r="P61" s="171"/>
      <c r="Q61" s="171"/>
      <c r="R61" s="171"/>
      <c r="S61" s="171"/>
      <c r="T61" s="171"/>
      <c r="U61" s="171"/>
    </row>
    <row r="62" spans="1:21" ht="12">
      <c r="A62" s="103">
        <v>1</v>
      </c>
      <c r="B62" s="103">
        <v>2</v>
      </c>
      <c r="C62" s="103">
        <v>3</v>
      </c>
      <c r="D62" s="103">
        <v>4</v>
      </c>
      <c r="E62" s="103">
        <v>5</v>
      </c>
      <c r="F62" s="103">
        <v>6</v>
      </c>
      <c r="G62" s="156">
        <v>7</v>
      </c>
      <c r="H62" s="156"/>
      <c r="I62" s="156"/>
      <c r="J62" s="156"/>
      <c r="K62" s="156"/>
      <c r="L62" s="156"/>
      <c r="M62" s="156"/>
      <c r="N62" s="156"/>
      <c r="O62" s="156"/>
      <c r="P62" s="156"/>
      <c r="Q62" s="156"/>
      <c r="R62" s="156"/>
      <c r="S62" s="157">
        <v>8</v>
      </c>
      <c r="T62" s="157"/>
      <c r="U62" s="157"/>
    </row>
    <row r="63" spans="1:21" ht="12">
      <c r="A63" s="158" t="s">
        <v>59</v>
      </c>
      <c r="B63" s="158" t="s">
        <v>1</v>
      </c>
      <c r="C63" s="158" t="s">
        <v>2</v>
      </c>
      <c r="D63" s="158" t="s">
        <v>3</v>
      </c>
      <c r="E63" s="158" t="s">
        <v>4</v>
      </c>
      <c r="F63" s="158" t="s">
        <v>60</v>
      </c>
      <c r="G63" s="159" t="s">
        <v>6</v>
      </c>
      <c r="H63" s="159"/>
      <c r="I63" s="159"/>
      <c r="J63" s="159"/>
      <c r="K63" s="159"/>
      <c r="L63" s="159"/>
      <c r="M63" s="159"/>
      <c r="N63" s="159"/>
      <c r="O63" s="159"/>
      <c r="P63" s="159"/>
      <c r="Q63" s="159"/>
      <c r="R63" s="159"/>
      <c r="S63" s="151" t="s">
        <v>7</v>
      </c>
      <c r="T63" s="151"/>
      <c r="U63" s="151"/>
    </row>
    <row r="64" spans="1:21" ht="12">
      <c r="A64" s="158"/>
      <c r="B64" s="158"/>
      <c r="C64" s="158"/>
      <c r="D64" s="158"/>
      <c r="E64" s="158"/>
      <c r="F64" s="158"/>
      <c r="G64" s="152" t="s">
        <v>8</v>
      </c>
      <c r="H64" s="152"/>
      <c r="I64" s="152"/>
      <c r="J64" s="152" t="s">
        <v>9</v>
      </c>
      <c r="K64" s="152"/>
      <c r="L64" s="152"/>
      <c r="M64" s="152" t="s">
        <v>10</v>
      </c>
      <c r="N64" s="152"/>
      <c r="O64" s="152"/>
      <c r="P64" s="152" t="s">
        <v>11</v>
      </c>
      <c r="Q64" s="152"/>
      <c r="R64" s="152"/>
      <c r="S64" s="154" t="s">
        <v>12</v>
      </c>
      <c r="T64" s="151" t="s">
        <v>13</v>
      </c>
      <c r="U64" s="151"/>
    </row>
    <row r="65" spans="1:21" ht="12">
      <c r="A65" s="158"/>
      <c r="B65" s="158"/>
      <c r="C65" s="158"/>
      <c r="D65" s="158"/>
      <c r="E65" s="158"/>
      <c r="F65" s="158"/>
      <c r="G65" s="104">
        <v>1</v>
      </c>
      <c r="H65" s="104">
        <v>2</v>
      </c>
      <c r="I65" s="104">
        <v>3</v>
      </c>
      <c r="J65" s="104">
        <v>4</v>
      </c>
      <c r="K65" s="104">
        <v>5</v>
      </c>
      <c r="L65" s="104">
        <v>6</v>
      </c>
      <c r="M65" s="104">
        <v>7</v>
      </c>
      <c r="N65" s="104">
        <v>8</v>
      </c>
      <c r="O65" s="104">
        <v>9</v>
      </c>
      <c r="P65" s="104">
        <v>10</v>
      </c>
      <c r="Q65" s="104">
        <v>11</v>
      </c>
      <c r="R65" s="104">
        <v>12</v>
      </c>
      <c r="S65" s="154"/>
      <c r="T65" s="102" t="s">
        <v>14</v>
      </c>
      <c r="U65" s="100" t="s">
        <v>15</v>
      </c>
    </row>
    <row r="66" spans="1:21" ht="36">
      <c r="A66" s="153" t="s">
        <v>508</v>
      </c>
      <c r="B66" s="148" t="s">
        <v>135</v>
      </c>
      <c r="C66" s="149" t="s">
        <v>354</v>
      </c>
      <c r="D66" s="148" t="s">
        <v>509</v>
      </c>
      <c r="E66" s="32" t="s">
        <v>355</v>
      </c>
      <c r="F66" s="148" t="s">
        <v>41</v>
      </c>
      <c r="G66" s="101"/>
      <c r="H66" s="101"/>
      <c r="I66" s="101"/>
      <c r="J66" s="101"/>
      <c r="K66" s="101"/>
      <c r="L66" s="101"/>
      <c r="M66" s="101"/>
      <c r="N66" s="101"/>
      <c r="O66" s="101"/>
      <c r="P66" s="101"/>
      <c r="Q66" s="101"/>
      <c r="R66" s="101"/>
      <c r="S66" s="124"/>
      <c r="T66" s="124">
        <f>1288963.77</f>
        <v>1288963.77</v>
      </c>
      <c r="U66" s="125">
        <f>T66/43</f>
        <v>29975.901627906977</v>
      </c>
    </row>
    <row r="67" spans="1:21" ht="36">
      <c r="A67" s="153"/>
      <c r="B67" s="148"/>
      <c r="C67" s="149"/>
      <c r="D67" s="148"/>
      <c r="E67" s="32" t="s">
        <v>356</v>
      </c>
      <c r="F67" s="148"/>
      <c r="G67" s="101"/>
      <c r="H67" s="101"/>
      <c r="I67" s="101"/>
      <c r="J67" s="101"/>
      <c r="K67" s="101"/>
      <c r="L67" s="101"/>
      <c r="M67" s="101"/>
      <c r="N67" s="101"/>
      <c r="O67" s="101"/>
      <c r="P67" s="101"/>
      <c r="Q67" s="101"/>
      <c r="R67" s="101"/>
      <c r="S67" s="124"/>
      <c r="T67" s="124"/>
      <c r="U67" s="125"/>
    </row>
    <row r="68" spans="1:21" ht="29.25" customHeight="1">
      <c r="A68" s="153" t="s">
        <v>357</v>
      </c>
      <c r="B68" s="148" t="s">
        <v>134</v>
      </c>
      <c r="C68" s="149" t="s">
        <v>115</v>
      </c>
      <c r="D68" s="148" t="s">
        <v>358</v>
      </c>
      <c r="E68" s="32" t="s">
        <v>359</v>
      </c>
      <c r="F68" s="148" t="s">
        <v>41</v>
      </c>
      <c r="G68" s="101"/>
      <c r="H68" s="101"/>
      <c r="I68" s="101"/>
      <c r="J68" s="101"/>
      <c r="K68" s="101"/>
      <c r="L68" s="101"/>
      <c r="M68" s="101"/>
      <c r="N68" s="101"/>
      <c r="O68" s="101"/>
      <c r="P68" s="101"/>
      <c r="Q68" s="101"/>
      <c r="R68" s="101"/>
      <c r="S68" s="124"/>
      <c r="T68" s="124">
        <f>943228.72</f>
        <v>943228.72</v>
      </c>
      <c r="U68" s="125">
        <f>T68/43</f>
        <v>21935.551627906974</v>
      </c>
    </row>
    <row r="69" spans="1:21" ht="28.5" customHeight="1">
      <c r="A69" s="153"/>
      <c r="B69" s="148"/>
      <c r="C69" s="149"/>
      <c r="D69" s="148"/>
      <c r="E69" s="32" t="s">
        <v>360</v>
      </c>
      <c r="F69" s="148"/>
      <c r="G69" s="101"/>
      <c r="H69" s="101"/>
      <c r="I69" s="101"/>
      <c r="J69" s="101"/>
      <c r="K69" s="101"/>
      <c r="L69" s="101"/>
      <c r="M69" s="101"/>
      <c r="N69" s="101"/>
      <c r="O69" s="101"/>
      <c r="P69" s="101"/>
      <c r="Q69" s="101"/>
      <c r="R69" s="101"/>
      <c r="S69" s="124"/>
      <c r="T69" s="124"/>
      <c r="U69" s="125"/>
    </row>
    <row r="70" spans="1:21" ht="24">
      <c r="A70" s="153" t="s">
        <v>116</v>
      </c>
      <c r="B70" s="148" t="s">
        <v>137</v>
      </c>
      <c r="C70" s="149" t="s">
        <v>136</v>
      </c>
      <c r="D70" s="148" t="s">
        <v>109</v>
      </c>
      <c r="E70" s="32" t="s">
        <v>361</v>
      </c>
      <c r="F70" s="148" t="s">
        <v>41</v>
      </c>
      <c r="G70" s="101"/>
      <c r="H70" s="101"/>
      <c r="I70" s="101"/>
      <c r="J70" s="101"/>
      <c r="K70" s="101"/>
      <c r="L70" s="101"/>
      <c r="M70" s="101"/>
      <c r="N70" s="101"/>
      <c r="O70" s="101"/>
      <c r="P70" s="101"/>
      <c r="Q70" s="101"/>
      <c r="R70" s="101"/>
      <c r="S70" s="124"/>
      <c r="T70" s="124">
        <f>1501352.72</f>
        <v>1501352.72</v>
      </c>
      <c r="U70" s="125">
        <f>T70/43</f>
        <v>34915.17953488372</v>
      </c>
    </row>
    <row r="71" spans="1:21" ht="24">
      <c r="A71" s="153"/>
      <c r="B71" s="148"/>
      <c r="C71" s="149"/>
      <c r="D71" s="148"/>
      <c r="E71" s="32" t="s">
        <v>362</v>
      </c>
      <c r="F71" s="148"/>
      <c r="G71" s="101"/>
      <c r="H71" s="101"/>
      <c r="I71" s="101"/>
      <c r="J71" s="101"/>
      <c r="K71" s="101"/>
      <c r="L71" s="101"/>
      <c r="M71" s="101"/>
      <c r="N71" s="101"/>
      <c r="O71" s="101"/>
      <c r="P71" s="101"/>
      <c r="Q71" s="101"/>
      <c r="R71" s="101"/>
      <c r="S71" s="124"/>
      <c r="T71" s="124"/>
      <c r="U71" s="125"/>
    </row>
    <row r="72" spans="1:21" ht="37.5" customHeight="1">
      <c r="A72" s="153" t="s">
        <v>510</v>
      </c>
      <c r="B72" s="148" t="s">
        <v>511</v>
      </c>
      <c r="C72" s="149">
        <v>1</v>
      </c>
      <c r="D72" s="149" t="s">
        <v>568</v>
      </c>
      <c r="E72" s="32" t="s">
        <v>363</v>
      </c>
      <c r="F72" s="148" t="s">
        <v>41</v>
      </c>
      <c r="G72" s="101"/>
      <c r="H72" s="101"/>
      <c r="I72" s="101"/>
      <c r="J72" s="101"/>
      <c r="K72" s="101"/>
      <c r="L72" s="101"/>
      <c r="M72" s="101"/>
      <c r="N72" s="101"/>
      <c r="O72" s="101"/>
      <c r="P72" s="101"/>
      <c r="Q72" s="101"/>
      <c r="R72" s="101"/>
      <c r="S72" s="124"/>
      <c r="T72" s="124">
        <f>4844785.87</f>
        <v>4844785.87</v>
      </c>
      <c r="U72" s="125">
        <f>T72/43</f>
        <v>112669.43883720931</v>
      </c>
    </row>
    <row r="73" spans="1:21" ht="24">
      <c r="A73" s="153"/>
      <c r="B73" s="148"/>
      <c r="C73" s="149"/>
      <c r="D73" s="149"/>
      <c r="E73" s="32" t="s">
        <v>364</v>
      </c>
      <c r="F73" s="148"/>
      <c r="G73" s="101"/>
      <c r="H73" s="101"/>
      <c r="I73" s="101"/>
      <c r="J73" s="101"/>
      <c r="K73" s="101"/>
      <c r="L73" s="101"/>
      <c r="M73" s="101"/>
      <c r="N73" s="101"/>
      <c r="O73" s="101"/>
      <c r="P73" s="101"/>
      <c r="Q73" s="101"/>
      <c r="R73" s="101"/>
      <c r="S73" s="124"/>
      <c r="T73" s="124"/>
      <c r="U73" s="125"/>
    </row>
    <row r="74" spans="1:21" ht="24">
      <c r="A74" s="153" t="s">
        <v>830</v>
      </c>
      <c r="B74" s="148" t="s">
        <v>747</v>
      </c>
      <c r="C74" s="149">
        <v>1</v>
      </c>
      <c r="D74" s="149" t="s">
        <v>748</v>
      </c>
      <c r="E74" s="32" t="s">
        <v>749</v>
      </c>
      <c r="F74" s="148" t="s">
        <v>41</v>
      </c>
      <c r="G74" s="101"/>
      <c r="H74" s="101"/>
      <c r="I74" s="101"/>
      <c r="J74" s="101"/>
      <c r="K74" s="101"/>
      <c r="L74" s="101"/>
      <c r="M74" s="101"/>
      <c r="N74" s="101"/>
      <c r="O74" s="101"/>
      <c r="P74" s="101"/>
      <c r="Q74" s="101"/>
      <c r="R74" s="101"/>
      <c r="S74" s="134"/>
      <c r="T74" s="134">
        <f>1708228.72</f>
        <v>1708228.72</v>
      </c>
      <c r="U74" s="125">
        <f>T74/43</f>
        <v>39726.24930232558</v>
      </c>
    </row>
    <row r="75" spans="1:21" ht="24">
      <c r="A75" s="153"/>
      <c r="B75" s="148"/>
      <c r="C75" s="149"/>
      <c r="D75" s="149"/>
      <c r="E75" s="32" t="s">
        <v>750</v>
      </c>
      <c r="F75" s="148"/>
      <c r="G75" s="101"/>
      <c r="H75" s="101"/>
      <c r="I75" s="101"/>
      <c r="J75" s="101"/>
      <c r="K75" s="101"/>
      <c r="L75" s="101"/>
      <c r="M75" s="101"/>
      <c r="N75" s="101"/>
      <c r="O75" s="101"/>
      <c r="P75" s="101"/>
      <c r="Q75" s="101"/>
      <c r="R75" s="101"/>
      <c r="S75" s="134"/>
      <c r="T75" s="134"/>
      <c r="U75" s="125"/>
    </row>
    <row r="76" spans="1:21" ht="36">
      <c r="A76" s="153" t="s">
        <v>365</v>
      </c>
      <c r="B76" s="148" t="s">
        <v>752</v>
      </c>
      <c r="C76" s="149">
        <v>1</v>
      </c>
      <c r="D76" s="149" t="s">
        <v>111</v>
      </c>
      <c r="E76" s="32" t="s">
        <v>753</v>
      </c>
      <c r="F76" s="24" t="s">
        <v>41</v>
      </c>
      <c r="G76" s="101"/>
      <c r="H76" s="101"/>
      <c r="I76" s="101"/>
      <c r="J76" s="101"/>
      <c r="K76" s="101"/>
      <c r="L76" s="101"/>
      <c r="M76" s="101"/>
      <c r="N76" s="101"/>
      <c r="O76" s="101"/>
      <c r="P76" s="101"/>
      <c r="Q76" s="101"/>
      <c r="R76" s="101"/>
      <c r="S76" s="124"/>
      <c r="T76" s="124">
        <f>1218820.59</f>
        <v>1218820.59</v>
      </c>
      <c r="U76" s="125">
        <f>T76/43</f>
        <v>28344.664883720932</v>
      </c>
    </row>
    <row r="77" spans="1:21" ht="24">
      <c r="A77" s="153"/>
      <c r="B77" s="148"/>
      <c r="C77" s="149"/>
      <c r="D77" s="149"/>
      <c r="E77" s="32" t="s">
        <v>754</v>
      </c>
      <c r="F77" s="24" t="s">
        <v>751</v>
      </c>
      <c r="G77" s="101"/>
      <c r="H77" s="101"/>
      <c r="I77" s="101"/>
      <c r="J77" s="101"/>
      <c r="K77" s="101"/>
      <c r="L77" s="101"/>
      <c r="M77" s="101"/>
      <c r="N77" s="101"/>
      <c r="O77" s="101"/>
      <c r="P77" s="101"/>
      <c r="Q77" s="101"/>
      <c r="R77" s="101"/>
      <c r="S77" s="124"/>
      <c r="T77" s="124"/>
      <c r="U77" s="125"/>
    </row>
    <row r="78" spans="1:21" ht="24">
      <c r="A78" s="153"/>
      <c r="B78" s="148"/>
      <c r="C78" s="149"/>
      <c r="D78" s="149"/>
      <c r="E78" s="32" t="s">
        <v>755</v>
      </c>
      <c r="F78" s="24" t="s">
        <v>41</v>
      </c>
      <c r="G78" s="101"/>
      <c r="H78" s="101"/>
      <c r="I78" s="101"/>
      <c r="J78" s="101"/>
      <c r="K78" s="101"/>
      <c r="L78" s="101"/>
      <c r="M78" s="101"/>
      <c r="N78" s="101"/>
      <c r="O78" s="101"/>
      <c r="P78" s="101"/>
      <c r="Q78" s="101"/>
      <c r="R78" s="101"/>
      <c r="S78" s="124"/>
      <c r="T78" s="124"/>
      <c r="U78" s="125"/>
    </row>
    <row r="79" spans="1:21" s="63" customFormat="1" ht="84">
      <c r="A79" s="95" t="s">
        <v>831</v>
      </c>
      <c r="B79" s="69" t="s">
        <v>832</v>
      </c>
      <c r="C79" s="70">
        <v>1</v>
      </c>
      <c r="D79" s="69" t="s">
        <v>833</v>
      </c>
      <c r="E79" s="32" t="s">
        <v>834</v>
      </c>
      <c r="F79" s="24" t="s">
        <v>41</v>
      </c>
      <c r="G79" s="101"/>
      <c r="H79" s="101"/>
      <c r="I79" s="101"/>
      <c r="J79" s="101"/>
      <c r="K79" s="101"/>
      <c r="L79" s="101"/>
      <c r="M79" s="101"/>
      <c r="N79" s="101"/>
      <c r="O79" s="101"/>
      <c r="P79" s="101"/>
      <c r="Q79" s="101"/>
      <c r="R79" s="101"/>
      <c r="S79" s="71"/>
      <c r="T79" s="71">
        <f>1413820.59</f>
        <v>1413820.59</v>
      </c>
      <c r="U79" s="115">
        <f>T79/43</f>
        <v>32879.548604651165</v>
      </c>
    </row>
    <row r="80" spans="1:21" s="63" customFormat="1" ht="60">
      <c r="A80" s="95" t="s">
        <v>835</v>
      </c>
      <c r="B80" s="24" t="s">
        <v>836</v>
      </c>
      <c r="C80" s="70" t="s">
        <v>837</v>
      </c>
      <c r="D80" s="24" t="s">
        <v>838</v>
      </c>
      <c r="E80" s="32" t="s">
        <v>839</v>
      </c>
      <c r="F80" s="24" t="s">
        <v>41</v>
      </c>
      <c r="G80" s="101"/>
      <c r="H80" s="101"/>
      <c r="I80" s="101"/>
      <c r="J80" s="101"/>
      <c r="K80" s="101"/>
      <c r="L80" s="101"/>
      <c r="M80" s="101"/>
      <c r="N80" s="101"/>
      <c r="O80" s="101"/>
      <c r="P80" s="101"/>
      <c r="Q80" s="101"/>
      <c r="R80" s="101"/>
      <c r="S80" s="71"/>
      <c r="T80" s="71">
        <f>1323228.72</f>
        <v>1323228.72</v>
      </c>
      <c r="U80" s="115">
        <f>T80/43</f>
        <v>30772.760930232558</v>
      </c>
    </row>
    <row r="81" spans="1:21" s="63" customFormat="1" ht="48">
      <c r="A81" s="25" t="s">
        <v>840</v>
      </c>
      <c r="B81" s="24" t="s">
        <v>841</v>
      </c>
      <c r="C81" s="70" t="s">
        <v>842</v>
      </c>
      <c r="D81" s="24" t="s">
        <v>838</v>
      </c>
      <c r="E81" s="32" t="s">
        <v>843</v>
      </c>
      <c r="F81" s="24" t="s">
        <v>41</v>
      </c>
      <c r="G81" s="101"/>
      <c r="H81" s="101"/>
      <c r="I81" s="101"/>
      <c r="J81" s="101"/>
      <c r="K81" s="101"/>
      <c r="L81" s="101"/>
      <c r="M81" s="101"/>
      <c r="N81" s="101"/>
      <c r="O81" s="101"/>
      <c r="P81" s="101"/>
      <c r="Q81" s="101"/>
      <c r="R81" s="101"/>
      <c r="S81" s="62"/>
      <c r="T81" s="62">
        <f>1213228.72</f>
        <v>1213228.72</v>
      </c>
      <c r="U81" s="96">
        <f>T81/43</f>
        <v>28214.621395348837</v>
      </c>
    </row>
    <row r="82" spans="1:21" ht="60">
      <c r="A82" s="153" t="s">
        <v>366</v>
      </c>
      <c r="B82" s="148" t="s">
        <v>367</v>
      </c>
      <c r="C82" s="149">
        <v>1</v>
      </c>
      <c r="D82" s="149" t="s">
        <v>112</v>
      </c>
      <c r="E82" s="32" t="s">
        <v>756</v>
      </c>
      <c r="F82" s="24" t="s">
        <v>757</v>
      </c>
      <c r="G82" s="101"/>
      <c r="H82" s="101"/>
      <c r="I82" s="101"/>
      <c r="J82" s="101"/>
      <c r="K82" s="101"/>
      <c r="L82" s="101"/>
      <c r="M82" s="101"/>
      <c r="N82" s="101"/>
      <c r="O82" s="101"/>
      <c r="P82" s="101"/>
      <c r="Q82" s="101"/>
      <c r="R82" s="101"/>
      <c r="S82" s="142"/>
      <c r="T82" s="142">
        <f>1543228.72</f>
        <v>1543228.72</v>
      </c>
      <c r="U82" s="143">
        <f>T82/43</f>
        <v>35889.04</v>
      </c>
    </row>
    <row r="83" spans="1:21" ht="24">
      <c r="A83" s="153"/>
      <c r="B83" s="148"/>
      <c r="C83" s="149"/>
      <c r="D83" s="149"/>
      <c r="E83" s="32" t="s">
        <v>758</v>
      </c>
      <c r="F83" s="148" t="s">
        <v>41</v>
      </c>
      <c r="G83" s="101"/>
      <c r="H83" s="101"/>
      <c r="I83" s="101"/>
      <c r="J83" s="101"/>
      <c r="K83" s="101"/>
      <c r="L83" s="101"/>
      <c r="M83" s="101"/>
      <c r="N83" s="101"/>
      <c r="O83" s="101"/>
      <c r="P83" s="101"/>
      <c r="Q83" s="101"/>
      <c r="R83" s="101"/>
      <c r="S83" s="142"/>
      <c r="T83" s="142"/>
      <c r="U83" s="143"/>
    </row>
    <row r="84" spans="1:21" ht="24">
      <c r="A84" s="153"/>
      <c r="B84" s="148"/>
      <c r="C84" s="149"/>
      <c r="D84" s="149"/>
      <c r="E84" s="32" t="s">
        <v>759</v>
      </c>
      <c r="F84" s="148"/>
      <c r="G84" s="101"/>
      <c r="H84" s="101"/>
      <c r="I84" s="101"/>
      <c r="J84" s="101"/>
      <c r="K84" s="101"/>
      <c r="L84" s="101"/>
      <c r="M84" s="101"/>
      <c r="N84" s="101"/>
      <c r="O84" s="101"/>
      <c r="P84" s="101"/>
      <c r="Q84" s="101"/>
      <c r="R84" s="101"/>
      <c r="S84" s="142"/>
      <c r="T84" s="142"/>
      <c r="U84" s="143"/>
    </row>
    <row r="85" spans="1:21" ht="36" customHeight="1">
      <c r="A85" s="176" t="s">
        <v>113</v>
      </c>
      <c r="B85" s="148" t="s">
        <v>368</v>
      </c>
      <c r="C85" s="175" t="s">
        <v>369</v>
      </c>
      <c r="D85" s="148" t="s">
        <v>569</v>
      </c>
      <c r="E85" s="32" t="s">
        <v>370</v>
      </c>
      <c r="F85" s="148" t="s">
        <v>41</v>
      </c>
      <c r="G85" s="101"/>
      <c r="H85" s="101"/>
      <c r="I85" s="101"/>
      <c r="J85" s="101"/>
      <c r="K85" s="101"/>
      <c r="L85" s="101"/>
      <c r="M85" s="101"/>
      <c r="N85" s="101"/>
      <c r="O85" s="101"/>
      <c r="P85" s="101"/>
      <c r="Q85" s="101"/>
      <c r="R85" s="101"/>
      <c r="S85" s="177"/>
      <c r="T85" s="177">
        <f>1133228.72</f>
        <v>1133228.72</v>
      </c>
      <c r="U85" s="178">
        <f>T85/43</f>
        <v>26354.156279069768</v>
      </c>
    </row>
    <row r="86" spans="1:21" ht="27" customHeight="1">
      <c r="A86" s="176"/>
      <c r="B86" s="148"/>
      <c r="C86" s="175"/>
      <c r="D86" s="148"/>
      <c r="E86" s="32" t="s">
        <v>371</v>
      </c>
      <c r="F86" s="148"/>
      <c r="G86" s="101"/>
      <c r="H86" s="101"/>
      <c r="I86" s="101"/>
      <c r="J86" s="101"/>
      <c r="K86" s="101"/>
      <c r="L86" s="101"/>
      <c r="M86" s="101"/>
      <c r="N86" s="101"/>
      <c r="O86" s="101"/>
      <c r="P86" s="101"/>
      <c r="Q86" s="101"/>
      <c r="R86" s="101"/>
      <c r="S86" s="177"/>
      <c r="T86" s="177"/>
      <c r="U86" s="178"/>
    </row>
    <row r="87" spans="1:21" ht="24">
      <c r="A87" s="153" t="s">
        <v>114</v>
      </c>
      <c r="B87" s="148" t="s">
        <v>372</v>
      </c>
      <c r="C87" s="175">
        <v>1</v>
      </c>
      <c r="D87" s="148" t="s">
        <v>373</v>
      </c>
      <c r="E87" s="32" t="s">
        <v>374</v>
      </c>
      <c r="F87" s="148" t="s">
        <v>41</v>
      </c>
      <c r="G87" s="101"/>
      <c r="H87" s="101"/>
      <c r="I87" s="101"/>
      <c r="J87" s="101"/>
      <c r="K87" s="101"/>
      <c r="L87" s="101"/>
      <c r="M87" s="101"/>
      <c r="N87" s="101"/>
      <c r="O87" s="101"/>
      <c r="P87" s="101"/>
      <c r="Q87" s="101"/>
      <c r="R87" s="101"/>
      <c r="S87" s="179"/>
      <c r="T87" s="179">
        <f>3598267.07</f>
        <v>3598267.07</v>
      </c>
      <c r="U87" s="141">
        <f>T87/43</f>
        <v>83680.62953488372</v>
      </c>
    </row>
    <row r="88" spans="1:21" ht="24">
      <c r="A88" s="153"/>
      <c r="B88" s="148"/>
      <c r="C88" s="175"/>
      <c r="D88" s="148"/>
      <c r="E88" s="32" t="s">
        <v>375</v>
      </c>
      <c r="F88" s="148"/>
      <c r="G88" s="101"/>
      <c r="H88" s="101"/>
      <c r="I88" s="101"/>
      <c r="J88" s="101"/>
      <c r="K88" s="101"/>
      <c r="L88" s="101"/>
      <c r="M88" s="101"/>
      <c r="N88" s="101"/>
      <c r="O88" s="101"/>
      <c r="P88" s="101"/>
      <c r="Q88" s="101"/>
      <c r="R88" s="101"/>
      <c r="S88" s="179"/>
      <c r="T88" s="179"/>
      <c r="U88" s="141"/>
    </row>
    <row r="89" spans="1:21" ht="72">
      <c r="A89" s="153" t="s">
        <v>376</v>
      </c>
      <c r="B89" s="24" t="s">
        <v>377</v>
      </c>
      <c r="C89" s="15">
        <v>1</v>
      </c>
      <c r="D89" s="148" t="s">
        <v>378</v>
      </c>
      <c r="E89" s="32" t="s">
        <v>379</v>
      </c>
      <c r="F89" s="148" t="s">
        <v>41</v>
      </c>
      <c r="G89" s="101"/>
      <c r="H89" s="101"/>
      <c r="I89" s="101"/>
      <c r="J89" s="101"/>
      <c r="K89" s="101"/>
      <c r="L89" s="101"/>
      <c r="M89" s="101"/>
      <c r="N89" s="101"/>
      <c r="O89" s="101"/>
      <c r="P89" s="101"/>
      <c r="Q89" s="101"/>
      <c r="R89" s="101"/>
      <c r="S89" s="134"/>
      <c r="T89" s="134">
        <f>2773532.01</f>
        <v>2773532.01</v>
      </c>
      <c r="U89" s="125">
        <f>T89/43</f>
        <v>64500.74441860465</v>
      </c>
    </row>
    <row r="90" spans="1:21" ht="39" customHeight="1">
      <c r="A90" s="153"/>
      <c r="B90" s="148" t="s">
        <v>380</v>
      </c>
      <c r="C90" s="149">
        <v>1</v>
      </c>
      <c r="D90" s="148"/>
      <c r="E90" s="32" t="s">
        <v>381</v>
      </c>
      <c r="F90" s="148"/>
      <c r="G90" s="101"/>
      <c r="H90" s="101"/>
      <c r="I90" s="101"/>
      <c r="J90" s="101"/>
      <c r="K90" s="101"/>
      <c r="L90" s="101"/>
      <c r="M90" s="101"/>
      <c r="N90" s="101"/>
      <c r="O90" s="101"/>
      <c r="P90" s="101"/>
      <c r="Q90" s="101"/>
      <c r="R90" s="101"/>
      <c r="S90" s="134"/>
      <c r="T90" s="134"/>
      <c r="U90" s="125"/>
    </row>
    <row r="91" spans="1:21" ht="36">
      <c r="A91" s="153"/>
      <c r="B91" s="148"/>
      <c r="C91" s="149"/>
      <c r="D91" s="148"/>
      <c r="E91" s="32" t="s">
        <v>382</v>
      </c>
      <c r="F91" s="148"/>
      <c r="G91" s="101"/>
      <c r="H91" s="101"/>
      <c r="I91" s="101"/>
      <c r="J91" s="101"/>
      <c r="K91" s="101"/>
      <c r="L91" s="101"/>
      <c r="M91" s="101"/>
      <c r="N91" s="101"/>
      <c r="O91" s="101"/>
      <c r="P91" s="101"/>
      <c r="Q91" s="101"/>
      <c r="R91" s="101"/>
      <c r="S91" s="134"/>
      <c r="T91" s="134"/>
      <c r="U91" s="125"/>
    </row>
    <row r="92" spans="1:21" ht="24" customHeight="1">
      <c r="A92" s="153" t="s">
        <v>383</v>
      </c>
      <c r="B92" s="180" t="s">
        <v>387</v>
      </c>
      <c r="C92" s="182" t="s">
        <v>388</v>
      </c>
      <c r="D92" s="182" t="s">
        <v>389</v>
      </c>
      <c r="E92" s="32" t="s">
        <v>385</v>
      </c>
      <c r="F92" s="148" t="s">
        <v>41</v>
      </c>
      <c r="G92" s="101"/>
      <c r="H92" s="101"/>
      <c r="I92" s="101"/>
      <c r="J92" s="101"/>
      <c r="K92" s="101"/>
      <c r="L92" s="101"/>
      <c r="M92" s="101"/>
      <c r="N92" s="101"/>
      <c r="O92" s="101"/>
      <c r="P92" s="101"/>
      <c r="Q92" s="101"/>
      <c r="R92" s="101"/>
      <c r="S92" s="184"/>
      <c r="T92" s="184">
        <f>3187642.69</f>
        <v>3187642.69</v>
      </c>
      <c r="U92" s="185">
        <f>T92/43</f>
        <v>74131.22534883721</v>
      </c>
    </row>
    <row r="93" spans="1:21" ht="36">
      <c r="A93" s="153"/>
      <c r="B93" s="181"/>
      <c r="C93" s="183"/>
      <c r="D93" s="183"/>
      <c r="E93" s="77" t="s">
        <v>386</v>
      </c>
      <c r="F93" s="148"/>
      <c r="G93" s="101"/>
      <c r="H93" s="101"/>
      <c r="I93" s="101"/>
      <c r="J93" s="101"/>
      <c r="K93" s="101"/>
      <c r="L93" s="101"/>
      <c r="M93" s="101"/>
      <c r="N93" s="101"/>
      <c r="O93" s="101"/>
      <c r="P93" s="101"/>
      <c r="Q93" s="101"/>
      <c r="R93" s="101"/>
      <c r="S93" s="184"/>
      <c r="T93" s="184"/>
      <c r="U93" s="185"/>
    </row>
    <row r="94" spans="1:21" ht="48">
      <c r="A94" s="153"/>
      <c r="B94" s="180" t="s">
        <v>570</v>
      </c>
      <c r="C94" s="182">
        <v>1</v>
      </c>
      <c r="D94" s="182" t="s">
        <v>384</v>
      </c>
      <c r="E94" s="32" t="s">
        <v>390</v>
      </c>
      <c r="F94" s="148" t="s">
        <v>41</v>
      </c>
      <c r="G94" s="101"/>
      <c r="H94" s="101"/>
      <c r="I94" s="101"/>
      <c r="J94" s="101"/>
      <c r="K94" s="101"/>
      <c r="L94" s="101"/>
      <c r="M94" s="101"/>
      <c r="N94" s="101"/>
      <c r="O94" s="101"/>
      <c r="P94" s="101"/>
      <c r="Q94" s="101"/>
      <c r="R94" s="101"/>
      <c r="S94" s="184"/>
      <c r="T94" s="184"/>
      <c r="U94" s="185"/>
    </row>
    <row r="95" spans="1:21" ht="36">
      <c r="A95" s="153"/>
      <c r="B95" s="181"/>
      <c r="C95" s="183"/>
      <c r="D95" s="183"/>
      <c r="E95" s="32" t="s">
        <v>391</v>
      </c>
      <c r="F95" s="148"/>
      <c r="G95" s="101"/>
      <c r="H95" s="101"/>
      <c r="I95" s="101"/>
      <c r="J95" s="101"/>
      <c r="K95" s="101"/>
      <c r="L95" s="101"/>
      <c r="M95" s="101"/>
      <c r="N95" s="101"/>
      <c r="O95" s="101"/>
      <c r="P95" s="101"/>
      <c r="Q95" s="101"/>
      <c r="R95" s="101"/>
      <c r="S95" s="184"/>
      <c r="T95" s="184"/>
      <c r="U95" s="185"/>
    </row>
    <row r="96" spans="1:21" ht="24">
      <c r="A96" s="153" t="s">
        <v>779</v>
      </c>
      <c r="B96" s="148" t="s">
        <v>780</v>
      </c>
      <c r="C96" s="149">
        <v>0.5</v>
      </c>
      <c r="D96" s="148" t="s">
        <v>781</v>
      </c>
      <c r="E96" s="24" t="s">
        <v>782</v>
      </c>
      <c r="F96" s="24" t="s">
        <v>783</v>
      </c>
      <c r="G96" s="83"/>
      <c r="H96" s="83"/>
      <c r="I96" s="83"/>
      <c r="J96" s="10"/>
      <c r="K96" s="10"/>
      <c r="L96" s="10"/>
      <c r="M96" s="10"/>
      <c r="N96" s="10"/>
      <c r="O96" s="10"/>
      <c r="P96" s="10"/>
      <c r="Q96" s="10"/>
      <c r="R96" s="10"/>
      <c r="S96" s="134"/>
      <c r="T96" s="134">
        <f>1431994.19</f>
        <v>1431994.19</v>
      </c>
      <c r="U96" s="125">
        <f>T96/43</f>
        <v>33302.19046511628</v>
      </c>
    </row>
    <row r="97" spans="1:21" ht="24">
      <c r="A97" s="153"/>
      <c r="B97" s="148"/>
      <c r="C97" s="149"/>
      <c r="D97" s="148"/>
      <c r="E97" s="75" t="s">
        <v>784</v>
      </c>
      <c r="F97" s="145" t="s">
        <v>785</v>
      </c>
      <c r="G97" s="9"/>
      <c r="H97" s="57"/>
      <c r="I97" s="57"/>
      <c r="J97" s="58"/>
      <c r="K97" s="58"/>
      <c r="L97" s="58"/>
      <c r="M97" s="83"/>
      <c r="N97" s="83"/>
      <c r="O97" s="83"/>
      <c r="P97" s="83"/>
      <c r="Q97" s="83"/>
      <c r="R97" s="83"/>
      <c r="S97" s="134"/>
      <c r="T97" s="134"/>
      <c r="U97" s="125"/>
    </row>
    <row r="98" spans="1:21" ht="36">
      <c r="A98" s="153"/>
      <c r="B98" s="148" t="s">
        <v>786</v>
      </c>
      <c r="C98" s="149">
        <v>1</v>
      </c>
      <c r="D98" s="148"/>
      <c r="E98" s="75" t="s">
        <v>787</v>
      </c>
      <c r="F98" s="145"/>
      <c r="G98" s="9"/>
      <c r="H98" s="57"/>
      <c r="I98" s="57"/>
      <c r="J98" s="58"/>
      <c r="K98" s="58"/>
      <c r="L98" s="58"/>
      <c r="M98" s="83"/>
      <c r="N98" s="83"/>
      <c r="O98" s="83"/>
      <c r="P98" s="83"/>
      <c r="Q98" s="83"/>
      <c r="R98" s="83"/>
      <c r="S98" s="134"/>
      <c r="T98" s="134"/>
      <c r="U98" s="125"/>
    </row>
    <row r="99" spans="1:21" ht="24">
      <c r="A99" s="153"/>
      <c r="B99" s="148"/>
      <c r="C99" s="149"/>
      <c r="D99" s="148"/>
      <c r="E99" s="75" t="s">
        <v>788</v>
      </c>
      <c r="F99" s="145"/>
      <c r="G99" s="57"/>
      <c r="H99" s="57"/>
      <c r="I99" s="57"/>
      <c r="J99" s="57"/>
      <c r="K99" s="57"/>
      <c r="L99" s="57"/>
      <c r="M99" s="58"/>
      <c r="N99" s="58"/>
      <c r="O99" s="58"/>
      <c r="P99" s="58"/>
      <c r="Q99" s="58"/>
      <c r="R99" s="58"/>
      <c r="S99" s="134"/>
      <c r="T99" s="134"/>
      <c r="U99" s="125"/>
    </row>
    <row r="100" spans="1:21" ht="36">
      <c r="A100" s="153"/>
      <c r="B100" s="24" t="s">
        <v>789</v>
      </c>
      <c r="C100" s="15">
        <v>0.25</v>
      </c>
      <c r="D100" s="148"/>
      <c r="E100" s="75" t="s">
        <v>790</v>
      </c>
      <c r="F100" s="145"/>
      <c r="G100" s="57"/>
      <c r="H100" s="9"/>
      <c r="I100" s="9"/>
      <c r="J100" s="58"/>
      <c r="K100" s="58"/>
      <c r="L100" s="58"/>
      <c r="M100" s="58"/>
      <c r="N100" s="58"/>
      <c r="O100" s="58"/>
      <c r="P100" s="58"/>
      <c r="Q100" s="58"/>
      <c r="R100" s="58"/>
      <c r="S100" s="134"/>
      <c r="T100" s="134"/>
      <c r="U100" s="125"/>
    </row>
    <row r="101" spans="1:21" ht="48">
      <c r="A101" s="153"/>
      <c r="B101" s="75" t="s">
        <v>791</v>
      </c>
      <c r="C101" s="74">
        <v>1</v>
      </c>
      <c r="D101" s="148"/>
      <c r="E101" s="75" t="s">
        <v>792</v>
      </c>
      <c r="F101" s="75" t="s">
        <v>793</v>
      </c>
      <c r="G101" s="58"/>
      <c r="H101" s="58"/>
      <c r="I101" s="58"/>
      <c r="J101" s="58"/>
      <c r="K101" s="58"/>
      <c r="L101" s="58"/>
      <c r="M101" s="81"/>
      <c r="N101" s="81"/>
      <c r="O101" s="81"/>
      <c r="P101" s="81"/>
      <c r="Q101" s="81"/>
      <c r="R101" s="81"/>
      <c r="S101" s="134"/>
      <c r="T101" s="134"/>
      <c r="U101" s="125"/>
    </row>
    <row r="102" spans="1:21" ht="48">
      <c r="A102" s="153"/>
      <c r="B102" s="75" t="s">
        <v>794</v>
      </c>
      <c r="C102" s="74" t="s">
        <v>18</v>
      </c>
      <c r="D102" s="148"/>
      <c r="E102" s="75" t="s">
        <v>795</v>
      </c>
      <c r="F102" s="75" t="s">
        <v>793</v>
      </c>
      <c r="G102" s="57"/>
      <c r="H102" s="57"/>
      <c r="I102" s="57"/>
      <c r="J102" s="57"/>
      <c r="K102" s="57"/>
      <c r="L102" s="57"/>
      <c r="M102" s="58"/>
      <c r="N102" s="58"/>
      <c r="O102" s="58"/>
      <c r="P102" s="58"/>
      <c r="Q102" s="58"/>
      <c r="R102" s="58"/>
      <c r="S102" s="134"/>
      <c r="T102" s="134"/>
      <c r="U102" s="125"/>
    </row>
    <row r="103" spans="1:21" ht="120">
      <c r="A103" s="153"/>
      <c r="B103" s="75" t="s">
        <v>796</v>
      </c>
      <c r="C103" s="74">
        <v>1</v>
      </c>
      <c r="D103" s="148"/>
      <c r="E103" s="75" t="s">
        <v>797</v>
      </c>
      <c r="F103" s="75" t="s">
        <v>798</v>
      </c>
      <c r="G103" s="9"/>
      <c r="H103" s="9"/>
      <c r="I103" s="9"/>
      <c r="J103" s="58"/>
      <c r="K103" s="58"/>
      <c r="L103" s="58"/>
      <c r="M103" s="58"/>
      <c r="N103" s="58"/>
      <c r="O103" s="58"/>
      <c r="P103" s="58"/>
      <c r="Q103" s="58"/>
      <c r="R103" s="58"/>
      <c r="S103" s="134"/>
      <c r="T103" s="134"/>
      <c r="U103" s="125"/>
    </row>
    <row r="104" spans="1:21" ht="24">
      <c r="A104" s="153" t="s">
        <v>799</v>
      </c>
      <c r="B104" s="145" t="s">
        <v>800</v>
      </c>
      <c r="C104" s="144" t="s">
        <v>18</v>
      </c>
      <c r="D104" s="145" t="s">
        <v>801</v>
      </c>
      <c r="E104" s="75" t="s">
        <v>802</v>
      </c>
      <c r="F104" s="145" t="s">
        <v>803</v>
      </c>
      <c r="G104" s="58"/>
      <c r="H104" s="58"/>
      <c r="I104" s="58"/>
      <c r="J104" s="57"/>
      <c r="K104" s="57"/>
      <c r="L104" s="57"/>
      <c r="M104" s="9"/>
      <c r="N104" s="9"/>
      <c r="O104" s="9"/>
      <c r="P104" s="9"/>
      <c r="Q104" s="9"/>
      <c r="R104" s="9"/>
      <c r="S104" s="132"/>
      <c r="T104" s="132">
        <f>1431994.19</f>
        <v>1431994.19</v>
      </c>
      <c r="U104" s="146">
        <f>T104/43</f>
        <v>33302.19046511628</v>
      </c>
    </row>
    <row r="105" spans="1:21" ht="36">
      <c r="A105" s="153"/>
      <c r="B105" s="145"/>
      <c r="C105" s="144"/>
      <c r="D105" s="145"/>
      <c r="E105" s="75" t="s">
        <v>804</v>
      </c>
      <c r="F105" s="145"/>
      <c r="G105" s="58"/>
      <c r="H105" s="58"/>
      <c r="I105" s="58"/>
      <c r="J105" s="57"/>
      <c r="K105" s="57"/>
      <c r="L105" s="57"/>
      <c r="M105" s="9"/>
      <c r="N105" s="9"/>
      <c r="O105" s="9"/>
      <c r="P105" s="9"/>
      <c r="Q105" s="9"/>
      <c r="R105" s="9"/>
      <c r="S105" s="132"/>
      <c r="T105" s="132"/>
      <c r="U105" s="147"/>
    </row>
    <row r="106" spans="1:21" ht="24">
      <c r="A106" s="153"/>
      <c r="B106" s="145"/>
      <c r="C106" s="144"/>
      <c r="D106" s="145"/>
      <c r="E106" s="75" t="s">
        <v>805</v>
      </c>
      <c r="F106" s="145"/>
      <c r="G106" s="57"/>
      <c r="H106" s="57"/>
      <c r="I106" s="57"/>
      <c r="J106" s="58"/>
      <c r="K106" s="58"/>
      <c r="L106" s="58"/>
      <c r="M106" s="9"/>
      <c r="N106" s="9"/>
      <c r="O106" s="9"/>
      <c r="P106" s="9"/>
      <c r="Q106" s="9"/>
      <c r="R106" s="9"/>
      <c r="S106" s="132"/>
      <c r="T106" s="132"/>
      <c r="U106" s="147"/>
    </row>
    <row r="107" spans="1:21" ht="12">
      <c r="A107" s="171" t="s">
        <v>392</v>
      </c>
      <c r="B107" s="171"/>
      <c r="C107" s="171"/>
      <c r="D107" s="171"/>
      <c r="E107" s="171"/>
      <c r="F107" s="171"/>
      <c r="G107" s="171"/>
      <c r="H107" s="171"/>
      <c r="I107" s="171"/>
      <c r="J107" s="171"/>
      <c r="K107" s="171"/>
      <c r="L107" s="171"/>
      <c r="M107" s="171"/>
      <c r="N107" s="171"/>
      <c r="O107" s="171"/>
      <c r="P107" s="171"/>
      <c r="Q107" s="171"/>
      <c r="R107" s="171"/>
      <c r="S107" s="171"/>
      <c r="T107" s="171"/>
      <c r="U107" s="171"/>
    </row>
    <row r="108" spans="1:21" ht="12">
      <c r="A108" s="103">
        <v>1</v>
      </c>
      <c r="B108" s="103">
        <v>2</v>
      </c>
      <c r="C108" s="103">
        <v>3</v>
      </c>
      <c r="D108" s="103">
        <v>4</v>
      </c>
      <c r="E108" s="103">
        <v>5</v>
      </c>
      <c r="F108" s="103">
        <v>6</v>
      </c>
      <c r="G108" s="156">
        <v>7</v>
      </c>
      <c r="H108" s="156"/>
      <c r="I108" s="156"/>
      <c r="J108" s="156"/>
      <c r="K108" s="156"/>
      <c r="L108" s="156"/>
      <c r="M108" s="156"/>
      <c r="N108" s="156"/>
      <c r="O108" s="156"/>
      <c r="P108" s="156"/>
      <c r="Q108" s="156"/>
      <c r="R108" s="156"/>
      <c r="S108" s="157">
        <v>8</v>
      </c>
      <c r="T108" s="157"/>
      <c r="U108" s="157"/>
    </row>
    <row r="109" spans="1:21" ht="12">
      <c r="A109" s="158" t="s">
        <v>59</v>
      </c>
      <c r="B109" s="158" t="s">
        <v>1</v>
      </c>
      <c r="C109" s="158" t="s">
        <v>2</v>
      </c>
      <c r="D109" s="158" t="s">
        <v>3</v>
      </c>
      <c r="E109" s="158" t="s">
        <v>4</v>
      </c>
      <c r="F109" s="158" t="s">
        <v>60</v>
      </c>
      <c r="G109" s="159" t="s">
        <v>6</v>
      </c>
      <c r="H109" s="159"/>
      <c r="I109" s="159"/>
      <c r="J109" s="159"/>
      <c r="K109" s="159"/>
      <c r="L109" s="159"/>
      <c r="M109" s="159"/>
      <c r="N109" s="159"/>
      <c r="O109" s="159"/>
      <c r="P109" s="159"/>
      <c r="Q109" s="159"/>
      <c r="R109" s="159"/>
      <c r="S109" s="151" t="s">
        <v>7</v>
      </c>
      <c r="T109" s="151"/>
      <c r="U109" s="151"/>
    </row>
    <row r="110" spans="1:21" ht="12">
      <c r="A110" s="158"/>
      <c r="B110" s="158"/>
      <c r="C110" s="158"/>
      <c r="D110" s="158"/>
      <c r="E110" s="158"/>
      <c r="F110" s="158"/>
      <c r="G110" s="152" t="s">
        <v>8</v>
      </c>
      <c r="H110" s="152"/>
      <c r="I110" s="152"/>
      <c r="J110" s="152" t="s">
        <v>9</v>
      </c>
      <c r="K110" s="152"/>
      <c r="L110" s="152"/>
      <c r="M110" s="152" t="s">
        <v>10</v>
      </c>
      <c r="N110" s="152"/>
      <c r="O110" s="152"/>
      <c r="P110" s="152" t="s">
        <v>11</v>
      </c>
      <c r="Q110" s="152"/>
      <c r="R110" s="152"/>
      <c r="S110" s="154" t="s">
        <v>12</v>
      </c>
      <c r="T110" s="151" t="s">
        <v>13</v>
      </c>
      <c r="U110" s="151"/>
    </row>
    <row r="111" spans="1:21" ht="12">
      <c r="A111" s="158"/>
      <c r="B111" s="158"/>
      <c r="C111" s="158"/>
      <c r="D111" s="158"/>
      <c r="E111" s="158"/>
      <c r="F111" s="158"/>
      <c r="G111" s="104">
        <v>1</v>
      </c>
      <c r="H111" s="104">
        <v>2</v>
      </c>
      <c r="I111" s="104">
        <v>3</v>
      </c>
      <c r="J111" s="104">
        <v>4</v>
      </c>
      <c r="K111" s="104">
        <v>5</v>
      </c>
      <c r="L111" s="104">
        <v>6</v>
      </c>
      <c r="M111" s="104">
        <v>7</v>
      </c>
      <c r="N111" s="104">
        <v>8</v>
      </c>
      <c r="O111" s="104">
        <v>9</v>
      </c>
      <c r="P111" s="104">
        <v>10</v>
      </c>
      <c r="Q111" s="104">
        <v>11</v>
      </c>
      <c r="R111" s="104">
        <v>12</v>
      </c>
      <c r="S111" s="154"/>
      <c r="T111" s="102" t="s">
        <v>14</v>
      </c>
      <c r="U111" s="100" t="s">
        <v>15</v>
      </c>
    </row>
    <row r="112" spans="1:21" ht="72">
      <c r="A112" s="47" t="s">
        <v>571</v>
      </c>
      <c r="B112" s="80" t="s">
        <v>393</v>
      </c>
      <c r="C112" s="80" t="s">
        <v>110</v>
      </c>
      <c r="D112" s="80" t="s">
        <v>394</v>
      </c>
      <c r="E112" s="32" t="s">
        <v>395</v>
      </c>
      <c r="F112" s="80" t="s">
        <v>41</v>
      </c>
      <c r="G112" s="101"/>
      <c r="H112" s="101"/>
      <c r="I112" s="101"/>
      <c r="J112" s="101"/>
      <c r="K112" s="101"/>
      <c r="L112" s="101"/>
      <c r="M112" s="101"/>
      <c r="N112" s="101"/>
      <c r="O112" s="101"/>
      <c r="P112" s="101"/>
      <c r="Q112" s="101"/>
      <c r="R112" s="101"/>
      <c r="S112" s="67"/>
      <c r="T112" s="68">
        <f>1696228.72</f>
        <v>1696228.72</v>
      </c>
      <c r="U112" s="94">
        <f>T112/43</f>
        <v>39447.17953488372</v>
      </c>
    </row>
    <row r="113" spans="1:21" ht="12">
      <c r="A113" s="171" t="s">
        <v>572</v>
      </c>
      <c r="B113" s="171"/>
      <c r="C113" s="171"/>
      <c r="D113" s="171"/>
      <c r="E113" s="171"/>
      <c r="F113" s="171"/>
      <c r="G113" s="171"/>
      <c r="H113" s="171"/>
      <c r="I113" s="171"/>
      <c r="J113" s="171"/>
      <c r="K113" s="171"/>
      <c r="L113" s="171"/>
      <c r="M113" s="171"/>
      <c r="N113" s="171"/>
      <c r="O113" s="171"/>
      <c r="P113" s="171"/>
      <c r="Q113" s="171"/>
      <c r="R113" s="171"/>
      <c r="S113" s="171"/>
      <c r="T113" s="171"/>
      <c r="U113" s="171"/>
    </row>
    <row r="114" spans="1:21" ht="12">
      <c r="A114" s="103">
        <v>1</v>
      </c>
      <c r="B114" s="103">
        <v>2</v>
      </c>
      <c r="C114" s="103">
        <v>3</v>
      </c>
      <c r="D114" s="103">
        <v>4</v>
      </c>
      <c r="E114" s="103">
        <v>5</v>
      </c>
      <c r="F114" s="103">
        <v>6</v>
      </c>
      <c r="G114" s="156">
        <v>7</v>
      </c>
      <c r="H114" s="156"/>
      <c r="I114" s="156"/>
      <c r="J114" s="156"/>
      <c r="K114" s="156"/>
      <c r="L114" s="156"/>
      <c r="M114" s="156"/>
      <c r="N114" s="156"/>
      <c r="O114" s="156"/>
      <c r="P114" s="156"/>
      <c r="Q114" s="156"/>
      <c r="R114" s="156"/>
      <c r="S114" s="157">
        <v>8</v>
      </c>
      <c r="T114" s="157"/>
      <c r="U114" s="157"/>
    </row>
    <row r="115" spans="1:21" ht="12">
      <c r="A115" s="158" t="s">
        <v>59</v>
      </c>
      <c r="B115" s="158" t="s">
        <v>1</v>
      </c>
      <c r="C115" s="158" t="s">
        <v>2</v>
      </c>
      <c r="D115" s="158" t="s">
        <v>3</v>
      </c>
      <c r="E115" s="158" t="s">
        <v>4</v>
      </c>
      <c r="F115" s="158" t="s">
        <v>60</v>
      </c>
      <c r="G115" s="159" t="s">
        <v>6</v>
      </c>
      <c r="H115" s="159"/>
      <c r="I115" s="159"/>
      <c r="J115" s="159"/>
      <c r="K115" s="159"/>
      <c r="L115" s="159"/>
      <c r="M115" s="159"/>
      <c r="N115" s="159"/>
      <c r="O115" s="159"/>
      <c r="P115" s="159"/>
      <c r="Q115" s="159"/>
      <c r="R115" s="159"/>
      <c r="S115" s="151" t="s">
        <v>7</v>
      </c>
      <c r="T115" s="151"/>
      <c r="U115" s="151"/>
    </row>
    <row r="116" spans="1:21" ht="12">
      <c r="A116" s="158"/>
      <c r="B116" s="158"/>
      <c r="C116" s="158"/>
      <c r="D116" s="158"/>
      <c r="E116" s="158"/>
      <c r="F116" s="158"/>
      <c r="G116" s="152" t="s">
        <v>8</v>
      </c>
      <c r="H116" s="152"/>
      <c r="I116" s="152"/>
      <c r="J116" s="152" t="s">
        <v>9</v>
      </c>
      <c r="K116" s="152"/>
      <c r="L116" s="152"/>
      <c r="M116" s="152" t="s">
        <v>10</v>
      </c>
      <c r="N116" s="152"/>
      <c r="O116" s="152"/>
      <c r="P116" s="152" t="s">
        <v>11</v>
      </c>
      <c r="Q116" s="152"/>
      <c r="R116" s="152"/>
      <c r="S116" s="154" t="s">
        <v>12</v>
      </c>
      <c r="T116" s="151" t="s">
        <v>13</v>
      </c>
      <c r="U116" s="151"/>
    </row>
    <row r="117" spans="1:21" ht="12">
      <c r="A117" s="158"/>
      <c r="B117" s="158"/>
      <c r="C117" s="158"/>
      <c r="D117" s="158"/>
      <c r="E117" s="158"/>
      <c r="F117" s="158"/>
      <c r="G117" s="104">
        <v>1</v>
      </c>
      <c r="H117" s="104">
        <v>2</v>
      </c>
      <c r="I117" s="104">
        <v>3</v>
      </c>
      <c r="J117" s="104">
        <v>4</v>
      </c>
      <c r="K117" s="104">
        <v>5</v>
      </c>
      <c r="L117" s="104">
        <v>6</v>
      </c>
      <c r="M117" s="104">
        <v>7</v>
      </c>
      <c r="N117" s="104">
        <v>8</v>
      </c>
      <c r="O117" s="104">
        <v>9</v>
      </c>
      <c r="P117" s="104">
        <v>10</v>
      </c>
      <c r="Q117" s="104">
        <v>11</v>
      </c>
      <c r="R117" s="104">
        <v>12</v>
      </c>
      <c r="S117" s="154"/>
      <c r="T117" s="102" t="s">
        <v>14</v>
      </c>
      <c r="U117" s="100" t="s">
        <v>15</v>
      </c>
    </row>
    <row r="118" spans="1:21" ht="36">
      <c r="A118" s="153" t="s">
        <v>396</v>
      </c>
      <c r="B118" s="148" t="s">
        <v>397</v>
      </c>
      <c r="C118" s="149">
        <v>1</v>
      </c>
      <c r="D118" s="148" t="s">
        <v>573</v>
      </c>
      <c r="E118" s="77" t="s">
        <v>398</v>
      </c>
      <c r="F118" s="24" t="s">
        <v>599</v>
      </c>
      <c r="G118" s="83"/>
      <c r="H118" s="83"/>
      <c r="I118" s="83"/>
      <c r="J118" s="83"/>
      <c r="K118" s="83"/>
      <c r="L118" s="83"/>
      <c r="M118" s="83"/>
      <c r="N118" s="83"/>
      <c r="O118" s="83"/>
      <c r="P118" s="83"/>
      <c r="Q118" s="83"/>
      <c r="R118" s="83"/>
      <c r="S118" s="134"/>
      <c r="T118" s="134">
        <f>4091168.78</f>
        <v>4091168.78</v>
      </c>
      <c r="U118" s="141">
        <f>T118/43</f>
        <v>95143.45999999999</v>
      </c>
    </row>
    <row r="119" spans="1:21" ht="36">
      <c r="A119" s="153"/>
      <c r="B119" s="148"/>
      <c r="C119" s="149"/>
      <c r="D119" s="148"/>
      <c r="E119" s="77" t="s">
        <v>399</v>
      </c>
      <c r="F119" s="24" t="s">
        <v>600</v>
      </c>
      <c r="G119" s="83"/>
      <c r="H119" s="83"/>
      <c r="I119" s="83"/>
      <c r="J119" s="83"/>
      <c r="K119" s="83"/>
      <c r="L119" s="83"/>
      <c r="M119" s="83"/>
      <c r="N119" s="83"/>
      <c r="O119" s="83"/>
      <c r="P119" s="83"/>
      <c r="Q119" s="83"/>
      <c r="R119" s="83"/>
      <c r="S119" s="134"/>
      <c r="T119" s="134"/>
      <c r="U119" s="141"/>
    </row>
    <row r="120" spans="1:21" ht="36">
      <c r="A120" s="153"/>
      <c r="B120" s="148"/>
      <c r="C120" s="149"/>
      <c r="D120" s="148"/>
      <c r="E120" s="77" t="s">
        <v>400</v>
      </c>
      <c r="F120" s="24" t="s">
        <v>601</v>
      </c>
      <c r="G120" s="83"/>
      <c r="H120" s="83"/>
      <c r="I120" s="83"/>
      <c r="J120" s="83"/>
      <c r="K120" s="83"/>
      <c r="L120" s="83"/>
      <c r="M120" s="83"/>
      <c r="N120" s="83"/>
      <c r="O120" s="83"/>
      <c r="P120" s="83"/>
      <c r="Q120" s="83"/>
      <c r="R120" s="83"/>
      <c r="S120" s="134"/>
      <c r="T120" s="134"/>
      <c r="U120" s="141"/>
    </row>
    <row r="121" spans="1:21" ht="120">
      <c r="A121" s="25" t="s">
        <v>401</v>
      </c>
      <c r="B121" s="24" t="s">
        <v>402</v>
      </c>
      <c r="C121" s="15">
        <v>1</v>
      </c>
      <c r="D121" s="24" t="s">
        <v>574</v>
      </c>
      <c r="E121" s="77" t="s">
        <v>762</v>
      </c>
      <c r="F121" s="24" t="s">
        <v>485</v>
      </c>
      <c r="G121" s="83"/>
      <c r="H121" s="83"/>
      <c r="I121" s="83"/>
      <c r="J121" s="83"/>
      <c r="K121" s="83"/>
      <c r="L121" s="83"/>
      <c r="M121" s="83"/>
      <c r="N121" s="83"/>
      <c r="O121" s="83"/>
      <c r="P121" s="83"/>
      <c r="Q121" s="83"/>
      <c r="R121" s="83"/>
      <c r="S121" s="62"/>
      <c r="T121" s="62">
        <v>2783182.62</v>
      </c>
      <c r="U121" s="99">
        <f>T121/43</f>
        <v>64725.177209302325</v>
      </c>
    </row>
    <row r="122" spans="1:21" ht="48">
      <c r="A122" s="153" t="s">
        <v>403</v>
      </c>
      <c r="B122" s="24" t="s">
        <v>404</v>
      </c>
      <c r="C122" s="15">
        <v>1</v>
      </c>
      <c r="D122" s="148" t="s">
        <v>575</v>
      </c>
      <c r="E122" s="77" t="s">
        <v>405</v>
      </c>
      <c r="F122" s="24" t="s">
        <v>602</v>
      </c>
      <c r="G122" s="83"/>
      <c r="H122" s="83"/>
      <c r="I122" s="83"/>
      <c r="J122" s="83"/>
      <c r="K122" s="83"/>
      <c r="L122" s="83"/>
      <c r="M122" s="83"/>
      <c r="N122" s="83"/>
      <c r="O122" s="83"/>
      <c r="P122" s="83"/>
      <c r="Q122" s="83"/>
      <c r="R122" s="83"/>
      <c r="S122" s="134"/>
      <c r="T122" s="134">
        <v>4644576.92</v>
      </c>
      <c r="U122" s="141">
        <v>108013.42</v>
      </c>
    </row>
    <row r="123" spans="1:21" ht="24">
      <c r="A123" s="153"/>
      <c r="B123" s="148" t="s">
        <v>806</v>
      </c>
      <c r="C123" s="149">
        <v>1</v>
      </c>
      <c r="D123" s="148"/>
      <c r="E123" s="77" t="s">
        <v>406</v>
      </c>
      <c r="F123" s="24" t="s">
        <v>61</v>
      </c>
      <c r="G123" s="83"/>
      <c r="H123" s="83"/>
      <c r="I123" s="83"/>
      <c r="J123" s="83"/>
      <c r="K123" s="83"/>
      <c r="L123" s="83"/>
      <c r="M123" s="83"/>
      <c r="N123" s="83"/>
      <c r="O123" s="83"/>
      <c r="P123" s="83"/>
      <c r="Q123" s="83"/>
      <c r="R123" s="83"/>
      <c r="S123" s="134"/>
      <c r="T123" s="134"/>
      <c r="U123" s="141"/>
    </row>
    <row r="124" spans="1:21" ht="24">
      <c r="A124" s="153"/>
      <c r="B124" s="148"/>
      <c r="C124" s="149"/>
      <c r="D124" s="148"/>
      <c r="E124" s="77" t="s">
        <v>407</v>
      </c>
      <c r="F124" s="148" t="s">
        <v>603</v>
      </c>
      <c r="G124" s="83"/>
      <c r="H124" s="83"/>
      <c r="I124" s="83"/>
      <c r="J124" s="83"/>
      <c r="K124" s="83"/>
      <c r="L124" s="83"/>
      <c r="M124" s="83"/>
      <c r="N124" s="83"/>
      <c r="O124" s="83"/>
      <c r="P124" s="83"/>
      <c r="Q124" s="83"/>
      <c r="R124" s="83"/>
      <c r="S124" s="134"/>
      <c r="T124" s="134"/>
      <c r="U124" s="141"/>
    </row>
    <row r="125" spans="1:21" ht="48">
      <c r="A125" s="153"/>
      <c r="B125" s="24" t="s">
        <v>807</v>
      </c>
      <c r="C125" s="15">
        <v>1</v>
      </c>
      <c r="D125" s="148"/>
      <c r="E125" s="77" t="s">
        <v>761</v>
      </c>
      <c r="F125" s="148"/>
      <c r="G125" s="83"/>
      <c r="H125" s="83"/>
      <c r="I125" s="83"/>
      <c r="J125" s="83"/>
      <c r="K125" s="83"/>
      <c r="L125" s="83"/>
      <c r="M125" s="83"/>
      <c r="N125" s="83"/>
      <c r="O125" s="83"/>
      <c r="P125" s="83"/>
      <c r="Q125" s="83"/>
      <c r="R125" s="83"/>
      <c r="S125" s="134"/>
      <c r="T125" s="134"/>
      <c r="U125" s="141"/>
    </row>
    <row r="126" spans="1:21" ht="36">
      <c r="A126" s="153" t="s">
        <v>408</v>
      </c>
      <c r="B126" s="24" t="s">
        <v>409</v>
      </c>
      <c r="C126" s="15">
        <v>1</v>
      </c>
      <c r="D126" s="149" t="s">
        <v>410</v>
      </c>
      <c r="E126" s="77" t="s">
        <v>411</v>
      </c>
      <c r="F126" s="148" t="s">
        <v>412</v>
      </c>
      <c r="G126" s="101"/>
      <c r="H126" s="101"/>
      <c r="I126" s="101"/>
      <c r="J126" s="101"/>
      <c r="K126" s="101"/>
      <c r="L126" s="101"/>
      <c r="M126" s="101"/>
      <c r="N126" s="101"/>
      <c r="O126" s="101"/>
      <c r="P126" s="101"/>
      <c r="Q126" s="101"/>
      <c r="R126" s="101"/>
      <c r="S126" s="124"/>
      <c r="T126" s="124">
        <v>3977145.37</v>
      </c>
      <c r="U126" s="126">
        <f>T126/43</f>
        <v>92491.75279069768</v>
      </c>
    </row>
    <row r="127" spans="1:21" ht="36">
      <c r="A127" s="153"/>
      <c r="B127" s="24" t="s">
        <v>413</v>
      </c>
      <c r="C127" s="15">
        <v>1</v>
      </c>
      <c r="D127" s="149"/>
      <c r="E127" s="77" t="s">
        <v>414</v>
      </c>
      <c r="F127" s="148"/>
      <c r="G127" s="101"/>
      <c r="H127" s="101"/>
      <c r="I127" s="101"/>
      <c r="J127" s="101"/>
      <c r="K127" s="101"/>
      <c r="L127" s="101"/>
      <c r="M127" s="101"/>
      <c r="N127" s="101"/>
      <c r="O127" s="101"/>
      <c r="P127" s="101"/>
      <c r="Q127" s="101"/>
      <c r="R127" s="101"/>
      <c r="S127" s="124"/>
      <c r="T127" s="124"/>
      <c r="U127" s="126"/>
    </row>
    <row r="128" spans="1:21" ht="48">
      <c r="A128" s="153" t="s">
        <v>576</v>
      </c>
      <c r="B128" s="148" t="s">
        <v>415</v>
      </c>
      <c r="C128" s="149">
        <v>1</v>
      </c>
      <c r="D128" s="149" t="s">
        <v>62</v>
      </c>
      <c r="E128" s="77" t="s">
        <v>416</v>
      </c>
      <c r="F128" s="24" t="s">
        <v>604</v>
      </c>
      <c r="G128" s="101"/>
      <c r="H128" s="101"/>
      <c r="I128" s="101"/>
      <c r="J128" s="101"/>
      <c r="K128" s="101"/>
      <c r="L128" s="101"/>
      <c r="M128" s="101"/>
      <c r="N128" s="101"/>
      <c r="O128" s="101"/>
      <c r="P128" s="101"/>
      <c r="Q128" s="101"/>
      <c r="R128" s="101"/>
      <c r="S128" s="124"/>
      <c r="T128" s="124">
        <v>2752569.68</v>
      </c>
      <c r="U128" s="126">
        <f>T128/43</f>
        <v>64013.248372093025</v>
      </c>
    </row>
    <row r="129" spans="1:21" ht="24">
      <c r="A129" s="153"/>
      <c r="B129" s="148"/>
      <c r="C129" s="149"/>
      <c r="D129" s="149"/>
      <c r="E129" s="77" t="s">
        <v>577</v>
      </c>
      <c r="F129" s="24" t="s">
        <v>61</v>
      </c>
      <c r="G129" s="101"/>
      <c r="H129" s="101"/>
      <c r="I129" s="101"/>
      <c r="J129" s="101"/>
      <c r="K129" s="101"/>
      <c r="L129" s="101"/>
      <c r="M129" s="101"/>
      <c r="N129" s="101"/>
      <c r="O129" s="101"/>
      <c r="P129" s="101"/>
      <c r="Q129" s="101"/>
      <c r="R129" s="101"/>
      <c r="S129" s="124"/>
      <c r="T129" s="124"/>
      <c r="U129" s="126"/>
    </row>
    <row r="130" spans="1:21" ht="36">
      <c r="A130" s="173" t="s">
        <v>578</v>
      </c>
      <c r="B130" s="174" t="s">
        <v>579</v>
      </c>
      <c r="C130" s="175">
        <v>1</v>
      </c>
      <c r="D130" s="174" t="s">
        <v>417</v>
      </c>
      <c r="E130" s="77" t="s">
        <v>580</v>
      </c>
      <c r="F130" s="24" t="s">
        <v>605</v>
      </c>
      <c r="G130" s="101"/>
      <c r="H130" s="101"/>
      <c r="I130" s="101"/>
      <c r="J130" s="101"/>
      <c r="K130" s="101"/>
      <c r="L130" s="101"/>
      <c r="M130" s="101"/>
      <c r="N130" s="101"/>
      <c r="O130" s="101"/>
      <c r="P130" s="101"/>
      <c r="Q130" s="101"/>
      <c r="R130" s="101"/>
      <c r="S130" s="142"/>
      <c r="T130" s="142">
        <v>1680163.7</v>
      </c>
      <c r="U130" s="143">
        <f>T130/43</f>
        <v>39073.57441860465</v>
      </c>
    </row>
    <row r="131" spans="1:21" ht="24">
      <c r="A131" s="173"/>
      <c r="B131" s="174"/>
      <c r="C131" s="175"/>
      <c r="D131" s="174"/>
      <c r="E131" s="77" t="s">
        <v>581</v>
      </c>
      <c r="F131" s="148" t="s">
        <v>61</v>
      </c>
      <c r="G131" s="101"/>
      <c r="H131" s="101"/>
      <c r="I131" s="101"/>
      <c r="J131" s="101"/>
      <c r="K131" s="101"/>
      <c r="L131" s="101"/>
      <c r="M131" s="101"/>
      <c r="N131" s="101"/>
      <c r="O131" s="101"/>
      <c r="P131" s="101"/>
      <c r="Q131" s="101"/>
      <c r="R131" s="101"/>
      <c r="S131" s="142"/>
      <c r="T131" s="142"/>
      <c r="U131" s="143"/>
    </row>
    <row r="132" spans="1:21" ht="12">
      <c r="A132" s="173"/>
      <c r="B132" s="174"/>
      <c r="C132" s="175"/>
      <c r="D132" s="174"/>
      <c r="E132" s="77" t="s">
        <v>418</v>
      </c>
      <c r="F132" s="148"/>
      <c r="G132" s="101"/>
      <c r="H132" s="101"/>
      <c r="I132" s="101"/>
      <c r="J132" s="101"/>
      <c r="K132" s="101"/>
      <c r="L132" s="101"/>
      <c r="M132" s="101"/>
      <c r="N132" s="101"/>
      <c r="O132" s="101"/>
      <c r="P132" s="101"/>
      <c r="Q132" s="101"/>
      <c r="R132" s="101"/>
      <c r="S132" s="142"/>
      <c r="T132" s="142"/>
      <c r="U132" s="143"/>
    </row>
    <row r="133" spans="1:21" ht="12">
      <c r="A133" s="171" t="s">
        <v>582</v>
      </c>
      <c r="B133" s="171"/>
      <c r="C133" s="171"/>
      <c r="D133" s="171"/>
      <c r="E133" s="171"/>
      <c r="F133" s="171"/>
      <c r="G133" s="171"/>
      <c r="H133" s="171"/>
      <c r="I133" s="171"/>
      <c r="J133" s="171"/>
      <c r="K133" s="171"/>
      <c r="L133" s="171"/>
      <c r="M133" s="171"/>
      <c r="N133" s="171"/>
      <c r="O133" s="171"/>
      <c r="P133" s="171"/>
      <c r="Q133" s="171"/>
      <c r="R133" s="171"/>
      <c r="S133" s="171"/>
      <c r="T133" s="171"/>
      <c r="U133" s="171"/>
    </row>
    <row r="134" spans="1:21" ht="12">
      <c r="A134" s="103">
        <v>1</v>
      </c>
      <c r="B134" s="103">
        <v>2</v>
      </c>
      <c r="C134" s="103">
        <v>3</v>
      </c>
      <c r="D134" s="103">
        <v>4</v>
      </c>
      <c r="E134" s="103">
        <v>5</v>
      </c>
      <c r="F134" s="103">
        <v>6</v>
      </c>
      <c r="G134" s="156">
        <v>7</v>
      </c>
      <c r="H134" s="156"/>
      <c r="I134" s="156"/>
      <c r="J134" s="156"/>
      <c r="K134" s="156"/>
      <c r="L134" s="156"/>
      <c r="M134" s="156"/>
      <c r="N134" s="156"/>
      <c r="O134" s="156"/>
      <c r="P134" s="156"/>
      <c r="Q134" s="156"/>
      <c r="R134" s="156"/>
      <c r="S134" s="157">
        <v>8</v>
      </c>
      <c r="T134" s="157"/>
      <c r="U134" s="157"/>
    </row>
    <row r="135" spans="1:21" ht="12">
      <c r="A135" s="158" t="s">
        <v>59</v>
      </c>
      <c r="B135" s="158" t="s">
        <v>1</v>
      </c>
      <c r="C135" s="158" t="s">
        <v>2</v>
      </c>
      <c r="D135" s="158" t="s">
        <v>3</v>
      </c>
      <c r="E135" s="158" t="s">
        <v>4</v>
      </c>
      <c r="F135" s="158" t="s">
        <v>60</v>
      </c>
      <c r="G135" s="159" t="s">
        <v>6</v>
      </c>
      <c r="H135" s="159"/>
      <c r="I135" s="159"/>
      <c r="J135" s="159"/>
      <c r="K135" s="159"/>
      <c r="L135" s="159"/>
      <c r="M135" s="159"/>
      <c r="N135" s="159"/>
      <c r="O135" s="159"/>
      <c r="P135" s="159"/>
      <c r="Q135" s="159"/>
      <c r="R135" s="159"/>
      <c r="S135" s="151" t="s">
        <v>7</v>
      </c>
      <c r="T135" s="151"/>
      <c r="U135" s="151"/>
    </row>
    <row r="136" spans="1:21" ht="12">
      <c r="A136" s="158"/>
      <c r="B136" s="158"/>
      <c r="C136" s="158"/>
      <c r="D136" s="158"/>
      <c r="E136" s="158"/>
      <c r="F136" s="158"/>
      <c r="G136" s="152" t="s">
        <v>8</v>
      </c>
      <c r="H136" s="152"/>
      <c r="I136" s="152"/>
      <c r="J136" s="152" t="s">
        <v>9</v>
      </c>
      <c r="K136" s="152"/>
      <c r="L136" s="152"/>
      <c r="M136" s="152" t="s">
        <v>10</v>
      </c>
      <c r="N136" s="152"/>
      <c r="O136" s="152"/>
      <c r="P136" s="152" t="s">
        <v>11</v>
      </c>
      <c r="Q136" s="152"/>
      <c r="R136" s="152"/>
      <c r="S136" s="154" t="s">
        <v>12</v>
      </c>
      <c r="T136" s="151" t="s">
        <v>13</v>
      </c>
      <c r="U136" s="151"/>
    </row>
    <row r="137" spans="1:21" ht="12">
      <c r="A137" s="158"/>
      <c r="B137" s="158"/>
      <c r="C137" s="158"/>
      <c r="D137" s="158"/>
      <c r="E137" s="158"/>
      <c r="F137" s="158"/>
      <c r="G137" s="104">
        <v>1</v>
      </c>
      <c r="H137" s="104">
        <v>2</v>
      </c>
      <c r="I137" s="104">
        <v>3</v>
      </c>
      <c r="J137" s="104">
        <v>4</v>
      </c>
      <c r="K137" s="104">
        <v>5</v>
      </c>
      <c r="L137" s="104">
        <v>6</v>
      </c>
      <c r="M137" s="104">
        <v>7</v>
      </c>
      <c r="N137" s="104">
        <v>8</v>
      </c>
      <c r="O137" s="104">
        <v>9</v>
      </c>
      <c r="P137" s="104">
        <v>10</v>
      </c>
      <c r="Q137" s="104">
        <v>11</v>
      </c>
      <c r="R137" s="104">
        <v>12</v>
      </c>
      <c r="S137" s="154"/>
      <c r="T137" s="102" t="s">
        <v>14</v>
      </c>
      <c r="U137" s="100" t="s">
        <v>15</v>
      </c>
    </row>
    <row r="138" spans="1:21" ht="36">
      <c r="A138" s="153" t="s">
        <v>583</v>
      </c>
      <c r="B138" s="148" t="s">
        <v>463</v>
      </c>
      <c r="C138" s="149">
        <v>1</v>
      </c>
      <c r="D138" s="149" t="s">
        <v>464</v>
      </c>
      <c r="E138" s="46" t="s">
        <v>465</v>
      </c>
      <c r="F138" s="148" t="s">
        <v>16</v>
      </c>
      <c r="G138" s="106"/>
      <c r="H138" s="106"/>
      <c r="I138" s="106"/>
      <c r="J138" s="106"/>
      <c r="K138" s="106"/>
      <c r="L138" s="106"/>
      <c r="M138" s="106"/>
      <c r="N138" s="106"/>
      <c r="O138" s="106"/>
      <c r="P138" s="106"/>
      <c r="Q138" s="106"/>
      <c r="R138" s="106"/>
      <c r="S138" s="184"/>
      <c r="T138" s="184">
        <v>1700184.15</v>
      </c>
      <c r="U138" s="141">
        <f>T138/43</f>
        <v>39539.16627906977</v>
      </c>
    </row>
    <row r="139" spans="1:21" ht="48">
      <c r="A139" s="153"/>
      <c r="B139" s="148"/>
      <c r="C139" s="149"/>
      <c r="D139" s="149"/>
      <c r="E139" s="46" t="s">
        <v>466</v>
      </c>
      <c r="F139" s="148"/>
      <c r="G139" s="106"/>
      <c r="H139" s="106"/>
      <c r="I139" s="106"/>
      <c r="J139" s="106"/>
      <c r="K139" s="106"/>
      <c r="L139" s="106"/>
      <c r="M139" s="106"/>
      <c r="N139" s="106"/>
      <c r="O139" s="106"/>
      <c r="P139" s="106"/>
      <c r="Q139" s="106"/>
      <c r="R139" s="106"/>
      <c r="S139" s="184"/>
      <c r="T139" s="184"/>
      <c r="U139" s="141"/>
    </row>
    <row r="140" spans="1:21" ht="36">
      <c r="A140" s="153"/>
      <c r="B140" s="148"/>
      <c r="C140" s="149"/>
      <c r="D140" s="149"/>
      <c r="E140" s="46" t="s">
        <v>467</v>
      </c>
      <c r="F140" s="148"/>
      <c r="G140" s="106"/>
      <c r="H140" s="106"/>
      <c r="I140" s="106"/>
      <c r="J140" s="106"/>
      <c r="K140" s="106"/>
      <c r="L140" s="106"/>
      <c r="M140" s="106"/>
      <c r="N140" s="106"/>
      <c r="O140" s="106"/>
      <c r="P140" s="106"/>
      <c r="Q140" s="106"/>
      <c r="R140" s="106"/>
      <c r="S140" s="184"/>
      <c r="T140" s="184"/>
      <c r="U140" s="141"/>
    </row>
    <row r="141" spans="1:21" ht="12">
      <c r="A141" s="164" t="s">
        <v>151</v>
      </c>
      <c r="B141" s="164"/>
      <c r="C141" s="164"/>
      <c r="D141" s="164"/>
      <c r="E141" s="164"/>
      <c r="F141" s="164"/>
      <c r="G141" s="164"/>
      <c r="H141" s="164"/>
      <c r="I141" s="164"/>
      <c r="J141" s="164"/>
      <c r="K141" s="164"/>
      <c r="L141" s="164"/>
      <c r="M141" s="164"/>
      <c r="N141" s="164"/>
      <c r="O141" s="164"/>
      <c r="P141" s="164"/>
      <c r="Q141" s="164"/>
      <c r="R141" s="164"/>
      <c r="S141" s="164"/>
      <c r="T141" s="164"/>
      <c r="U141" s="164"/>
    </row>
    <row r="142" spans="1:21" ht="12">
      <c r="A142" s="171" t="s">
        <v>584</v>
      </c>
      <c r="B142" s="171"/>
      <c r="C142" s="171"/>
      <c r="D142" s="171"/>
      <c r="E142" s="171"/>
      <c r="F142" s="171"/>
      <c r="G142" s="171"/>
      <c r="H142" s="171"/>
      <c r="I142" s="171"/>
      <c r="J142" s="171"/>
      <c r="K142" s="171"/>
      <c r="L142" s="171"/>
      <c r="M142" s="171"/>
      <c r="N142" s="171"/>
      <c r="O142" s="171"/>
      <c r="P142" s="171"/>
      <c r="Q142" s="171"/>
      <c r="R142" s="171"/>
      <c r="S142" s="171"/>
      <c r="T142" s="171"/>
      <c r="U142" s="171"/>
    </row>
    <row r="143" spans="1:21" ht="12">
      <c r="A143" s="103">
        <v>1</v>
      </c>
      <c r="B143" s="103">
        <v>2</v>
      </c>
      <c r="C143" s="103">
        <v>3</v>
      </c>
      <c r="D143" s="103">
        <v>4</v>
      </c>
      <c r="E143" s="103">
        <v>5</v>
      </c>
      <c r="F143" s="103">
        <v>6</v>
      </c>
      <c r="G143" s="156">
        <v>7</v>
      </c>
      <c r="H143" s="156"/>
      <c r="I143" s="156"/>
      <c r="J143" s="156"/>
      <c r="K143" s="156"/>
      <c r="L143" s="156"/>
      <c r="M143" s="156"/>
      <c r="N143" s="156"/>
      <c r="O143" s="156"/>
      <c r="P143" s="156"/>
      <c r="Q143" s="156"/>
      <c r="R143" s="156"/>
      <c r="S143" s="157">
        <v>8</v>
      </c>
      <c r="T143" s="157"/>
      <c r="U143" s="157"/>
    </row>
    <row r="144" spans="1:21" ht="12">
      <c r="A144" s="158" t="s">
        <v>59</v>
      </c>
      <c r="B144" s="158" t="s">
        <v>1</v>
      </c>
      <c r="C144" s="158" t="s">
        <v>2</v>
      </c>
      <c r="D144" s="158" t="s">
        <v>3</v>
      </c>
      <c r="E144" s="158" t="s">
        <v>4</v>
      </c>
      <c r="F144" s="158" t="s">
        <v>60</v>
      </c>
      <c r="G144" s="159" t="s">
        <v>6</v>
      </c>
      <c r="H144" s="159"/>
      <c r="I144" s="159"/>
      <c r="J144" s="159"/>
      <c r="K144" s="159"/>
      <c r="L144" s="159"/>
      <c r="M144" s="159"/>
      <c r="N144" s="159"/>
      <c r="O144" s="159"/>
      <c r="P144" s="159"/>
      <c r="Q144" s="159"/>
      <c r="R144" s="159"/>
      <c r="S144" s="151" t="s">
        <v>7</v>
      </c>
      <c r="T144" s="151"/>
      <c r="U144" s="151"/>
    </row>
    <row r="145" spans="1:21" ht="12">
      <c r="A145" s="158"/>
      <c r="B145" s="158"/>
      <c r="C145" s="158"/>
      <c r="D145" s="158"/>
      <c r="E145" s="158"/>
      <c r="F145" s="158"/>
      <c r="G145" s="152" t="s">
        <v>8</v>
      </c>
      <c r="H145" s="152"/>
      <c r="I145" s="152"/>
      <c r="J145" s="152" t="s">
        <v>9</v>
      </c>
      <c r="K145" s="152"/>
      <c r="L145" s="152"/>
      <c r="M145" s="152" t="s">
        <v>10</v>
      </c>
      <c r="N145" s="152"/>
      <c r="O145" s="152"/>
      <c r="P145" s="152" t="s">
        <v>11</v>
      </c>
      <c r="Q145" s="152"/>
      <c r="R145" s="152"/>
      <c r="S145" s="154" t="s">
        <v>12</v>
      </c>
      <c r="T145" s="151" t="s">
        <v>13</v>
      </c>
      <c r="U145" s="151"/>
    </row>
    <row r="146" spans="1:21" ht="12">
      <c r="A146" s="158"/>
      <c r="B146" s="158"/>
      <c r="C146" s="158"/>
      <c r="D146" s="158"/>
      <c r="E146" s="158"/>
      <c r="F146" s="158"/>
      <c r="G146" s="104">
        <v>1</v>
      </c>
      <c r="H146" s="104">
        <v>2</v>
      </c>
      <c r="I146" s="104">
        <v>3</v>
      </c>
      <c r="J146" s="104">
        <v>4</v>
      </c>
      <c r="K146" s="104">
        <v>5</v>
      </c>
      <c r="L146" s="104">
        <v>6</v>
      </c>
      <c r="M146" s="104">
        <v>7</v>
      </c>
      <c r="N146" s="104">
        <v>8</v>
      </c>
      <c r="O146" s="104">
        <v>9</v>
      </c>
      <c r="P146" s="104">
        <v>10</v>
      </c>
      <c r="Q146" s="104">
        <v>11</v>
      </c>
      <c r="R146" s="104">
        <v>12</v>
      </c>
      <c r="S146" s="154"/>
      <c r="T146" s="102" t="s">
        <v>14</v>
      </c>
      <c r="U146" s="100" t="s">
        <v>15</v>
      </c>
    </row>
    <row r="147" spans="1:21" ht="24">
      <c r="A147" s="186" t="s">
        <v>585</v>
      </c>
      <c r="B147" s="148" t="s">
        <v>586</v>
      </c>
      <c r="C147" s="187">
        <v>1</v>
      </c>
      <c r="D147" s="150" t="s">
        <v>468</v>
      </c>
      <c r="E147" s="46" t="s">
        <v>587</v>
      </c>
      <c r="F147" s="150" t="s">
        <v>16</v>
      </c>
      <c r="G147" s="23"/>
      <c r="H147" s="23"/>
      <c r="I147" s="23"/>
      <c r="J147" s="23"/>
      <c r="K147" s="23"/>
      <c r="L147" s="23"/>
      <c r="M147" s="23"/>
      <c r="N147" s="23"/>
      <c r="O147" s="23"/>
      <c r="P147" s="23"/>
      <c r="Q147" s="23"/>
      <c r="R147" s="23"/>
      <c r="S147" s="184"/>
      <c r="T147" s="184">
        <v>949468.17</v>
      </c>
      <c r="U147" s="185">
        <f>T147/43</f>
        <v>22080.65511627907</v>
      </c>
    </row>
    <row r="148" spans="1:21" ht="12">
      <c r="A148" s="186"/>
      <c r="B148" s="148"/>
      <c r="C148" s="187"/>
      <c r="D148" s="150"/>
      <c r="E148" s="46" t="s">
        <v>588</v>
      </c>
      <c r="F148" s="150"/>
      <c r="G148" s="23"/>
      <c r="H148" s="23"/>
      <c r="I148" s="23"/>
      <c r="J148" s="23"/>
      <c r="K148" s="23"/>
      <c r="L148" s="23"/>
      <c r="M148" s="23"/>
      <c r="N148" s="23"/>
      <c r="O148" s="23"/>
      <c r="P148" s="23"/>
      <c r="Q148" s="23"/>
      <c r="R148" s="23"/>
      <c r="S148" s="184"/>
      <c r="T148" s="184"/>
      <c r="U148" s="185"/>
    </row>
    <row r="149" spans="1:21" ht="12">
      <c r="A149" s="186"/>
      <c r="B149" s="148"/>
      <c r="C149" s="187"/>
      <c r="D149" s="150"/>
      <c r="E149" s="46" t="s">
        <v>469</v>
      </c>
      <c r="F149" s="150"/>
      <c r="G149" s="45"/>
      <c r="H149" s="45"/>
      <c r="I149" s="45"/>
      <c r="J149" s="45"/>
      <c r="K149" s="45"/>
      <c r="L149" s="45"/>
      <c r="M149" s="45"/>
      <c r="N149" s="45"/>
      <c r="O149" s="45"/>
      <c r="P149" s="45"/>
      <c r="Q149" s="45"/>
      <c r="R149" s="45"/>
      <c r="S149" s="184"/>
      <c r="T149" s="184"/>
      <c r="U149" s="185"/>
    </row>
    <row r="150" spans="1:21" ht="24">
      <c r="A150" s="153" t="s">
        <v>470</v>
      </c>
      <c r="B150" s="148" t="s">
        <v>471</v>
      </c>
      <c r="C150" s="149">
        <v>1</v>
      </c>
      <c r="D150" s="149" t="s">
        <v>472</v>
      </c>
      <c r="E150" s="46" t="s">
        <v>473</v>
      </c>
      <c r="F150" s="148" t="s">
        <v>486</v>
      </c>
      <c r="G150" s="45"/>
      <c r="H150" s="45"/>
      <c r="I150" s="45"/>
      <c r="J150" s="45"/>
      <c r="K150" s="45"/>
      <c r="L150" s="45"/>
      <c r="M150" s="45"/>
      <c r="N150" s="45"/>
      <c r="O150" s="45"/>
      <c r="P150" s="45"/>
      <c r="Q150" s="45"/>
      <c r="R150" s="45"/>
      <c r="S150" s="184"/>
      <c r="T150" s="124">
        <v>706065.97</v>
      </c>
      <c r="U150" s="185">
        <f>T150/43</f>
        <v>16420.138837209302</v>
      </c>
    </row>
    <row r="151" spans="1:21" ht="60">
      <c r="A151" s="153"/>
      <c r="B151" s="148"/>
      <c r="C151" s="149"/>
      <c r="D151" s="149"/>
      <c r="E151" s="46" t="s">
        <v>474</v>
      </c>
      <c r="F151" s="148"/>
      <c r="G151" s="23"/>
      <c r="H151" s="23"/>
      <c r="I151" s="23"/>
      <c r="J151" s="23"/>
      <c r="K151" s="23"/>
      <c r="L151" s="23"/>
      <c r="M151" s="23"/>
      <c r="N151" s="23"/>
      <c r="O151" s="23"/>
      <c r="P151" s="23"/>
      <c r="Q151" s="23"/>
      <c r="R151" s="23"/>
      <c r="S151" s="184"/>
      <c r="T151" s="124"/>
      <c r="U151" s="185"/>
    </row>
    <row r="152" spans="1:21" ht="48">
      <c r="A152" s="153"/>
      <c r="B152" s="148"/>
      <c r="C152" s="149"/>
      <c r="D152" s="149"/>
      <c r="E152" s="46" t="s">
        <v>475</v>
      </c>
      <c r="F152" s="148"/>
      <c r="G152" s="23"/>
      <c r="H152" s="23"/>
      <c r="I152" s="23"/>
      <c r="J152" s="23"/>
      <c r="K152" s="23"/>
      <c r="L152" s="23"/>
      <c r="M152" s="23"/>
      <c r="N152" s="23"/>
      <c r="O152" s="23"/>
      <c r="P152" s="23"/>
      <c r="Q152" s="23"/>
      <c r="R152" s="23"/>
      <c r="S152" s="184"/>
      <c r="T152" s="124"/>
      <c r="U152" s="185"/>
    </row>
    <row r="153" spans="1:21" ht="24">
      <c r="A153" s="153"/>
      <c r="B153" s="148"/>
      <c r="C153" s="149"/>
      <c r="D153" s="149"/>
      <c r="E153" s="46" t="s">
        <v>476</v>
      </c>
      <c r="F153" s="148"/>
      <c r="G153" s="23"/>
      <c r="H153" s="23"/>
      <c r="I153" s="23"/>
      <c r="J153" s="23"/>
      <c r="K153" s="23"/>
      <c r="L153" s="23"/>
      <c r="M153" s="23"/>
      <c r="N153" s="23"/>
      <c r="O153" s="23"/>
      <c r="P153" s="23"/>
      <c r="Q153" s="23"/>
      <c r="R153" s="23"/>
      <c r="S153" s="184"/>
      <c r="T153" s="124"/>
      <c r="U153" s="185"/>
    </row>
    <row r="154" spans="1:21" ht="60">
      <c r="A154" s="153"/>
      <c r="B154" s="148"/>
      <c r="C154" s="149"/>
      <c r="D154" s="149"/>
      <c r="E154" s="46" t="s">
        <v>477</v>
      </c>
      <c r="F154" s="148"/>
      <c r="G154" s="23"/>
      <c r="H154" s="23"/>
      <c r="I154" s="23"/>
      <c r="J154" s="23"/>
      <c r="K154" s="23"/>
      <c r="L154" s="23"/>
      <c r="M154" s="23"/>
      <c r="N154" s="23"/>
      <c r="O154" s="23"/>
      <c r="P154" s="23"/>
      <c r="Q154" s="23"/>
      <c r="R154" s="23"/>
      <c r="S154" s="184"/>
      <c r="T154" s="124"/>
      <c r="U154" s="185"/>
    </row>
    <row r="155" spans="1:21" ht="12">
      <c r="A155" s="171" t="s">
        <v>478</v>
      </c>
      <c r="B155" s="171"/>
      <c r="C155" s="171"/>
      <c r="D155" s="171"/>
      <c r="E155" s="171"/>
      <c r="F155" s="171"/>
      <c r="G155" s="171"/>
      <c r="H155" s="171"/>
      <c r="I155" s="171"/>
      <c r="J155" s="171"/>
      <c r="K155" s="171"/>
      <c r="L155" s="171"/>
      <c r="M155" s="171"/>
      <c r="N155" s="171"/>
      <c r="O155" s="171"/>
      <c r="P155" s="171"/>
      <c r="Q155" s="171"/>
      <c r="R155" s="171"/>
      <c r="S155" s="171"/>
      <c r="T155" s="171"/>
      <c r="U155" s="171"/>
    </row>
    <row r="156" spans="1:21" ht="12">
      <c r="A156" s="103">
        <v>1</v>
      </c>
      <c r="B156" s="103">
        <v>2</v>
      </c>
      <c r="C156" s="103">
        <v>3</v>
      </c>
      <c r="D156" s="103">
        <v>4</v>
      </c>
      <c r="E156" s="103">
        <v>5</v>
      </c>
      <c r="F156" s="103">
        <v>6</v>
      </c>
      <c r="G156" s="156">
        <v>7</v>
      </c>
      <c r="H156" s="156"/>
      <c r="I156" s="156"/>
      <c r="J156" s="156"/>
      <c r="K156" s="156"/>
      <c r="L156" s="156"/>
      <c r="M156" s="156"/>
      <c r="N156" s="156"/>
      <c r="O156" s="156"/>
      <c r="P156" s="156"/>
      <c r="Q156" s="156"/>
      <c r="R156" s="156"/>
      <c r="S156" s="157">
        <v>8</v>
      </c>
      <c r="T156" s="157"/>
      <c r="U156" s="157"/>
    </row>
    <row r="157" spans="1:21" ht="12">
      <c r="A157" s="158" t="s">
        <v>59</v>
      </c>
      <c r="B157" s="158" t="s">
        <v>1</v>
      </c>
      <c r="C157" s="158" t="s">
        <v>2</v>
      </c>
      <c r="D157" s="158" t="s">
        <v>3</v>
      </c>
      <c r="E157" s="158" t="s">
        <v>4</v>
      </c>
      <c r="F157" s="158" t="s">
        <v>60</v>
      </c>
      <c r="G157" s="159" t="s">
        <v>6</v>
      </c>
      <c r="H157" s="159"/>
      <c r="I157" s="159"/>
      <c r="J157" s="159"/>
      <c r="K157" s="159"/>
      <c r="L157" s="159"/>
      <c r="M157" s="159"/>
      <c r="N157" s="159"/>
      <c r="O157" s="159"/>
      <c r="P157" s="159"/>
      <c r="Q157" s="159"/>
      <c r="R157" s="159"/>
      <c r="S157" s="151" t="s">
        <v>7</v>
      </c>
      <c r="T157" s="151"/>
      <c r="U157" s="151"/>
    </row>
    <row r="158" spans="1:21" ht="12">
      <c r="A158" s="158"/>
      <c r="B158" s="158"/>
      <c r="C158" s="158"/>
      <c r="D158" s="158"/>
      <c r="E158" s="158"/>
      <c r="F158" s="158"/>
      <c r="G158" s="152" t="s">
        <v>8</v>
      </c>
      <c r="H158" s="152"/>
      <c r="I158" s="152"/>
      <c r="J158" s="152" t="s">
        <v>9</v>
      </c>
      <c r="K158" s="152"/>
      <c r="L158" s="152"/>
      <c r="M158" s="152" t="s">
        <v>10</v>
      </c>
      <c r="N158" s="152"/>
      <c r="O158" s="152"/>
      <c r="P158" s="152" t="s">
        <v>11</v>
      </c>
      <c r="Q158" s="152"/>
      <c r="R158" s="152"/>
      <c r="S158" s="154" t="s">
        <v>12</v>
      </c>
      <c r="T158" s="151" t="s">
        <v>13</v>
      </c>
      <c r="U158" s="151"/>
    </row>
    <row r="159" spans="1:21" ht="12">
      <c r="A159" s="158"/>
      <c r="B159" s="158"/>
      <c r="C159" s="158"/>
      <c r="D159" s="158"/>
      <c r="E159" s="158"/>
      <c r="F159" s="158"/>
      <c r="G159" s="104">
        <v>1</v>
      </c>
      <c r="H159" s="104">
        <v>2</v>
      </c>
      <c r="I159" s="104">
        <v>3</v>
      </c>
      <c r="J159" s="104">
        <v>4</v>
      </c>
      <c r="K159" s="104">
        <v>5</v>
      </c>
      <c r="L159" s="104">
        <v>6</v>
      </c>
      <c r="M159" s="104">
        <v>7</v>
      </c>
      <c r="N159" s="104">
        <v>8</v>
      </c>
      <c r="O159" s="104">
        <v>9</v>
      </c>
      <c r="P159" s="104">
        <v>10</v>
      </c>
      <c r="Q159" s="104">
        <v>11</v>
      </c>
      <c r="R159" s="104">
        <v>12</v>
      </c>
      <c r="S159" s="154"/>
      <c r="T159" s="102" t="s">
        <v>14</v>
      </c>
      <c r="U159" s="100" t="s">
        <v>15</v>
      </c>
    </row>
    <row r="160" spans="1:21" ht="36">
      <c r="A160" s="188" t="s">
        <v>589</v>
      </c>
      <c r="B160" s="148" t="s">
        <v>479</v>
      </c>
      <c r="C160" s="166" t="s">
        <v>369</v>
      </c>
      <c r="D160" s="149" t="s">
        <v>590</v>
      </c>
      <c r="E160" s="46" t="s">
        <v>480</v>
      </c>
      <c r="F160" s="148" t="s">
        <v>591</v>
      </c>
      <c r="G160" s="44"/>
      <c r="H160" s="44"/>
      <c r="I160" s="44"/>
      <c r="J160" s="44"/>
      <c r="K160" s="44"/>
      <c r="L160" s="44"/>
      <c r="M160" s="44"/>
      <c r="N160" s="44"/>
      <c r="O160" s="44"/>
      <c r="P160" s="44"/>
      <c r="Q160" s="44"/>
      <c r="R160" s="44"/>
      <c r="S160" s="184"/>
      <c r="T160" s="179">
        <v>679468.17</v>
      </c>
      <c r="U160" s="185">
        <f>T160/43</f>
        <v>15801.58534883721</v>
      </c>
    </row>
    <row r="161" spans="1:21" ht="48">
      <c r="A161" s="188"/>
      <c r="B161" s="148"/>
      <c r="C161" s="166"/>
      <c r="D161" s="149"/>
      <c r="E161" s="46" t="s">
        <v>481</v>
      </c>
      <c r="F161" s="148"/>
      <c r="G161" s="44"/>
      <c r="H161" s="44"/>
      <c r="I161" s="44"/>
      <c r="J161" s="44"/>
      <c r="K161" s="44"/>
      <c r="L161" s="44"/>
      <c r="M161" s="44"/>
      <c r="N161" s="44"/>
      <c r="O161" s="44"/>
      <c r="P161" s="44"/>
      <c r="Q161" s="44"/>
      <c r="R161" s="44"/>
      <c r="S161" s="184"/>
      <c r="T161" s="179"/>
      <c r="U161" s="185"/>
    </row>
    <row r="162" spans="1:21" ht="48">
      <c r="A162" s="188"/>
      <c r="B162" s="148"/>
      <c r="C162" s="166"/>
      <c r="D162" s="149"/>
      <c r="E162" s="46" t="s">
        <v>482</v>
      </c>
      <c r="F162" s="148"/>
      <c r="G162" s="44"/>
      <c r="H162" s="44"/>
      <c r="I162" s="44"/>
      <c r="J162" s="44"/>
      <c r="K162" s="44"/>
      <c r="L162" s="44"/>
      <c r="M162" s="44"/>
      <c r="N162" s="44"/>
      <c r="O162" s="44"/>
      <c r="P162" s="44"/>
      <c r="Q162" s="44"/>
      <c r="R162" s="44"/>
      <c r="S162" s="184"/>
      <c r="T162" s="179"/>
      <c r="U162" s="185"/>
    </row>
    <row r="163" spans="1:21" ht="24">
      <c r="A163" s="188"/>
      <c r="B163" s="148"/>
      <c r="C163" s="166"/>
      <c r="D163" s="149"/>
      <c r="E163" s="46" t="s">
        <v>592</v>
      </c>
      <c r="F163" s="148"/>
      <c r="G163" s="44"/>
      <c r="H163" s="44"/>
      <c r="I163" s="44"/>
      <c r="J163" s="44"/>
      <c r="K163" s="44"/>
      <c r="L163" s="44"/>
      <c r="M163" s="44"/>
      <c r="N163" s="44"/>
      <c r="O163" s="44"/>
      <c r="P163" s="44"/>
      <c r="Q163" s="44"/>
      <c r="R163" s="44"/>
      <c r="S163" s="184"/>
      <c r="T163" s="179"/>
      <c r="U163" s="185"/>
    </row>
    <row r="164" spans="1:21" ht="24">
      <c r="A164" s="188"/>
      <c r="B164" s="148"/>
      <c r="C164" s="166"/>
      <c r="D164" s="149"/>
      <c r="E164" s="46" t="s">
        <v>483</v>
      </c>
      <c r="F164" s="148"/>
      <c r="G164" s="64"/>
      <c r="H164" s="64"/>
      <c r="I164" s="64"/>
      <c r="J164" s="64"/>
      <c r="K164" s="64"/>
      <c r="L164" s="23"/>
      <c r="M164" s="23"/>
      <c r="N164" s="23"/>
      <c r="O164" s="64"/>
      <c r="P164" s="64"/>
      <c r="Q164" s="64"/>
      <c r="R164" s="64"/>
      <c r="S164" s="184"/>
      <c r="T164" s="179"/>
      <c r="U164" s="185"/>
    </row>
    <row r="165" spans="1:21" ht="36">
      <c r="A165" s="167" t="s">
        <v>593</v>
      </c>
      <c r="B165" s="168" t="s">
        <v>479</v>
      </c>
      <c r="C165" s="168" t="s">
        <v>369</v>
      </c>
      <c r="D165" s="168" t="s">
        <v>594</v>
      </c>
      <c r="E165" s="46" t="s">
        <v>480</v>
      </c>
      <c r="F165" s="170" t="s">
        <v>16</v>
      </c>
      <c r="G165" s="106"/>
      <c r="H165" s="106"/>
      <c r="I165" s="106"/>
      <c r="J165" s="106"/>
      <c r="K165" s="106"/>
      <c r="L165" s="106"/>
      <c r="M165" s="106"/>
      <c r="N165" s="106"/>
      <c r="O165" s="106"/>
      <c r="P165" s="106"/>
      <c r="Q165" s="106"/>
      <c r="R165" s="106"/>
      <c r="S165" s="127"/>
      <c r="T165" s="127">
        <v>679468.17</v>
      </c>
      <c r="U165" s="128">
        <f>T165/43</f>
        <v>15801.58534883721</v>
      </c>
    </row>
    <row r="166" spans="1:21" ht="48">
      <c r="A166" s="167"/>
      <c r="B166" s="168"/>
      <c r="C166" s="168"/>
      <c r="D166" s="168"/>
      <c r="E166" s="46" t="s">
        <v>481</v>
      </c>
      <c r="F166" s="170"/>
      <c r="G166" s="106"/>
      <c r="H166" s="106"/>
      <c r="I166" s="106"/>
      <c r="J166" s="106"/>
      <c r="K166" s="106"/>
      <c r="L166" s="106"/>
      <c r="M166" s="106"/>
      <c r="N166" s="106"/>
      <c r="O166" s="106"/>
      <c r="P166" s="106"/>
      <c r="Q166" s="106"/>
      <c r="R166" s="106"/>
      <c r="S166" s="127"/>
      <c r="T166" s="127"/>
      <c r="U166" s="128"/>
    </row>
    <row r="167" spans="1:21" ht="24">
      <c r="A167" s="167"/>
      <c r="B167" s="168"/>
      <c r="C167" s="168"/>
      <c r="D167" s="168"/>
      <c r="E167" s="46" t="s">
        <v>595</v>
      </c>
      <c r="F167" s="170"/>
      <c r="G167" s="106"/>
      <c r="H167" s="106"/>
      <c r="I167" s="106"/>
      <c r="J167" s="106"/>
      <c r="K167" s="106"/>
      <c r="L167" s="106"/>
      <c r="M167" s="106"/>
      <c r="N167" s="106"/>
      <c r="O167" s="106"/>
      <c r="P167" s="106"/>
      <c r="Q167" s="106"/>
      <c r="R167" s="106"/>
      <c r="S167" s="127"/>
      <c r="T167" s="127"/>
      <c r="U167" s="128"/>
    </row>
    <row r="168" spans="1:21" ht="12">
      <c r="A168" s="167"/>
      <c r="B168" s="168"/>
      <c r="C168" s="168"/>
      <c r="D168" s="168"/>
      <c r="E168" s="46" t="s">
        <v>596</v>
      </c>
      <c r="F168" s="170"/>
      <c r="G168" s="106"/>
      <c r="H168" s="106"/>
      <c r="I168" s="106"/>
      <c r="J168" s="106"/>
      <c r="K168" s="106"/>
      <c r="L168" s="106"/>
      <c r="M168" s="106"/>
      <c r="N168" s="106"/>
      <c r="O168" s="106"/>
      <c r="P168" s="106"/>
      <c r="Q168" s="106"/>
      <c r="R168" s="106"/>
      <c r="S168" s="127"/>
      <c r="T168" s="127"/>
      <c r="U168" s="128"/>
    </row>
    <row r="169" spans="1:21" ht="12">
      <c r="A169" s="167"/>
      <c r="B169" s="168"/>
      <c r="C169" s="168"/>
      <c r="D169" s="168"/>
      <c r="E169" s="46" t="s">
        <v>484</v>
      </c>
      <c r="F169" s="170"/>
      <c r="G169" s="106"/>
      <c r="H169" s="106"/>
      <c r="I169" s="106"/>
      <c r="J169" s="106"/>
      <c r="K169" s="106"/>
      <c r="L169" s="106"/>
      <c r="M169" s="106"/>
      <c r="N169" s="106"/>
      <c r="O169" s="106"/>
      <c r="P169" s="106"/>
      <c r="Q169" s="106"/>
      <c r="R169" s="106"/>
      <c r="S169" s="127"/>
      <c r="T169" s="127"/>
      <c r="U169" s="128"/>
    </row>
    <row r="170" spans="1:21" ht="12">
      <c r="A170" s="164" t="s">
        <v>144</v>
      </c>
      <c r="B170" s="164"/>
      <c r="C170" s="164"/>
      <c r="D170" s="164"/>
      <c r="E170" s="164"/>
      <c r="F170" s="164"/>
      <c r="G170" s="164"/>
      <c r="H170" s="164"/>
      <c r="I170" s="164"/>
      <c r="J170" s="164"/>
      <c r="K170" s="164"/>
      <c r="L170" s="164"/>
      <c r="M170" s="164"/>
      <c r="N170" s="164"/>
      <c r="O170" s="164"/>
      <c r="P170" s="164"/>
      <c r="Q170" s="164"/>
      <c r="R170" s="164"/>
      <c r="S170" s="164"/>
      <c r="T170" s="164"/>
      <c r="U170" s="164"/>
    </row>
    <row r="171" spans="1:21" ht="12">
      <c r="A171" s="165" t="s">
        <v>147</v>
      </c>
      <c r="B171" s="165"/>
      <c r="C171" s="165"/>
      <c r="D171" s="165"/>
      <c r="E171" s="165"/>
      <c r="F171" s="165"/>
      <c r="G171" s="165"/>
      <c r="H171" s="165"/>
      <c r="I171" s="165"/>
      <c r="J171" s="165"/>
      <c r="K171" s="165"/>
      <c r="L171" s="165"/>
      <c r="M171" s="165"/>
      <c r="N171" s="165"/>
      <c r="O171" s="165"/>
      <c r="P171" s="165"/>
      <c r="Q171" s="165"/>
      <c r="R171" s="165"/>
      <c r="S171" s="165"/>
      <c r="T171" s="165"/>
      <c r="U171" s="165"/>
    </row>
    <row r="172" spans="1:21" ht="12">
      <c r="A172" s="164" t="s">
        <v>152</v>
      </c>
      <c r="B172" s="164"/>
      <c r="C172" s="164"/>
      <c r="D172" s="164"/>
      <c r="E172" s="164"/>
      <c r="F172" s="164"/>
      <c r="G172" s="164"/>
      <c r="H172" s="164"/>
      <c r="I172" s="164"/>
      <c r="J172" s="164"/>
      <c r="K172" s="164"/>
      <c r="L172" s="164"/>
      <c r="M172" s="164"/>
      <c r="N172" s="164"/>
      <c r="O172" s="164"/>
      <c r="P172" s="164"/>
      <c r="Q172" s="164"/>
      <c r="R172" s="164"/>
      <c r="S172" s="164"/>
      <c r="T172" s="164"/>
      <c r="U172" s="164"/>
    </row>
    <row r="173" spans="1:21" ht="12">
      <c r="A173" s="155" t="s">
        <v>153</v>
      </c>
      <c r="B173" s="155"/>
      <c r="C173" s="155"/>
      <c r="D173" s="155"/>
      <c r="E173" s="155"/>
      <c r="F173" s="155"/>
      <c r="G173" s="155"/>
      <c r="H173" s="155"/>
      <c r="I173" s="155"/>
      <c r="J173" s="155"/>
      <c r="K173" s="155"/>
      <c r="L173" s="155"/>
      <c r="M173" s="155"/>
      <c r="N173" s="155"/>
      <c r="O173" s="155"/>
      <c r="P173" s="155"/>
      <c r="Q173" s="155"/>
      <c r="R173" s="155"/>
      <c r="S173" s="155"/>
      <c r="T173" s="155"/>
      <c r="U173" s="155"/>
    </row>
    <row r="174" spans="1:21" ht="12">
      <c r="A174" s="103">
        <v>1</v>
      </c>
      <c r="B174" s="103">
        <v>2</v>
      </c>
      <c r="C174" s="103">
        <v>3</v>
      </c>
      <c r="D174" s="103">
        <v>4</v>
      </c>
      <c r="E174" s="103">
        <v>5</v>
      </c>
      <c r="F174" s="103">
        <v>6</v>
      </c>
      <c r="G174" s="156">
        <v>7</v>
      </c>
      <c r="H174" s="156"/>
      <c r="I174" s="156"/>
      <c r="J174" s="156"/>
      <c r="K174" s="156"/>
      <c r="L174" s="156"/>
      <c r="M174" s="156"/>
      <c r="N174" s="156"/>
      <c r="O174" s="156"/>
      <c r="P174" s="156"/>
      <c r="Q174" s="156"/>
      <c r="R174" s="156"/>
      <c r="S174" s="157">
        <v>8</v>
      </c>
      <c r="T174" s="157"/>
      <c r="U174" s="157"/>
    </row>
    <row r="175" spans="1:21" ht="12">
      <c r="A175" s="158" t="s">
        <v>0</v>
      </c>
      <c r="B175" s="158" t="s">
        <v>1</v>
      </c>
      <c r="C175" s="158" t="s">
        <v>2</v>
      </c>
      <c r="D175" s="158" t="s">
        <v>3</v>
      </c>
      <c r="E175" s="158" t="s">
        <v>4</v>
      </c>
      <c r="F175" s="158" t="s">
        <v>5</v>
      </c>
      <c r="G175" s="159" t="s">
        <v>6</v>
      </c>
      <c r="H175" s="159"/>
      <c r="I175" s="159"/>
      <c r="J175" s="159"/>
      <c r="K175" s="159"/>
      <c r="L175" s="159"/>
      <c r="M175" s="159"/>
      <c r="N175" s="159"/>
      <c r="O175" s="159"/>
      <c r="P175" s="159"/>
      <c r="Q175" s="159"/>
      <c r="R175" s="159"/>
      <c r="S175" s="151" t="s">
        <v>7</v>
      </c>
      <c r="T175" s="151"/>
      <c r="U175" s="151"/>
    </row>
    <row r="176" spans="1:21" ht="12">
      <c r="A176" s="158"/>
      <c r="B176" s="158"/>
      <c r="C176" s="158"/>
      <c r="D176" s="158"/>
      <c r="E176" s="158"/>
      <c r="F176" s="158"/>
      <c r="G176" s="152" t="s">
        <v>8</v>
      </c>
      <c r="H176" s="152"/>
      <c r="I176" s="152"/>
      <c r="J176" s="152" t="s">
        <v>9</v>
      </c>
      <c r="K176" s="152"/>
      <c r="L176" s="152"/>
      <c r="M176" s="152" t="s">
        <v>10</v>
      </c>
      <c r="N176" s="152"/>
      <c r="O176" s="152"/>
      <c r="P176" s="152" t="s">
        <v>11</v>
      </c>
      <c r="Q176" s="152"/>
      <c r="R176" s="152"/>
      <c r="S176" s="154" t="s">
        <v>12</v>
      </c>
      <c r="T176" s="151" t="s">
        <v>13</v>
      </c>
      <c r="U176" s="151"/>
    </row>
    <row r="177" spans="1:21" ht="12">
      <c r="A177" s="158"/>
      <c r="B177" s="158"/>
      <c r="C177" s="158"/>
      <c r="D177" s="158"/>
      <c r="E177" s="158"/>
      <c r="F177" s="158"/>
      <c r="G177" s="104">
        <v>1</v>
      </c>
      <c r="H177" s="104">
        <v>2</v>
      </c>
      <c r="I177" s="104">
        <v>3</v>
      </c>
      <c r="J177" s="104">
        <v>4</v>
      </c>
      <c r="K177" s="104">
        <v>5</v>
      </c>
      <c r="L177" s="104">
        <v>6</v>
      </c>
      <c r="M177" s="104">
        <v>7</v>
      </c>
      <c r="N177" s="104">
        <v>8</v>
      </c>
      <c r="O177" s="104">
        <v>9</v>
      </c>
      <c r="P177" s="104">
        <v>10</v>
      </c>
      <c r="Q177" s="104">
        <v>11</v>
      </c>
      <c r="R177" s="104">
        <v>12</v>
      </c>
      <c r="S177" s="154"/>
      <c r="T177" s="107" t="s">
        <v>14</v>
      </c>
      <c r="U177" s="100" t="s">
        <v>15</v>
      </c>
    </row>
    <row r="178" spans="1:21" ht="36">
      <c r="A178" s="189" t="s">
        <v>190</v>
      </c>
      <c r="B178" s="28" t="s">
        <v>191</v>
      </c>
      <c r="C178" s="110">
        <v>1</v>
      </c>
      <c r="D178" s="190" t="s">
        <v>192</v>
      </c>
      <c r="E178" s="50" t="s">
        <v>723</v>
      </c>
      <c r="F178" s="170" t="s">
        <v>51</v>
      </c>
      <c r="G178" s="106"/>
      <c r="H178" s="106"/>
      <c r="I178" s="106"/>
      <c r="J178" s="106"/>
      <c r="K178" s="106"/>
      <c r="L178" s="106"/>
      <c r="M178" s="106"/>
      <c r="N178" s="106"/>
      <c r="O178" s="106"/>
      <c r="P178" s="106"/>
      <c r="Q178" s="106"/>
      <c r="R178" s="106"/>
      <c r="S178" s="127"/>
      <c r="T178" s="127">
        <f>2319940.54</f>
        <v>2319940.54</v>
      </c>
      <c r="U178" s="128">
        <f>T178/43</f>
        <v>53952.10558139535</v>
      </c>
    </row>
    <row r="179" spans="1:21" ht="48">
      <c r="A179" s="189"/>
      <c r="B179" s="28" t="s">
        <v>514</v>
      </c>
      <c r="C179" s="110">
        <v>1</v>
      </c>
      <c r="D179" s="191"/>
      <c r="E179" s="50" t="s">
        <v>724</v>
      </c>
      <c r="F179" s="170"/>
      <c r="G179" s="106"/>
      <c r="H179" s="106"/>
      <c r="I179" s="106"/>
      <c r="J179" s="106"/>
      <c r="K179" s="106"/>
      <c r="L179" s="106"/>
      <c r="M179" s="106"/>
      <c r="N179" s="106"/>
      <c r="O179" s="106"/>
      <c r="P179" s="106"/>
      <c r="Q179" s="106"/>
      <c r="R179" s="106"/>
      <c r="S179" s="127"/>
      <c r="T179" s="127"/>
      <c r="U179" s="128"/>
    </row>
    <row r="180" spans="1:21" ht="84">
      <c r="A180" s="60" t="s">
        <v>820</v>
      </c>
      <c r="B180" s="109" t="s">
        <v>821</v>
      </c>
      <c r="C180" s="110">
        <v>1</v>
      </c>
      <c r="D180" s="109" t="s">
        <v>822</v>
      </c>
      <c r="E180" s="56" t="s">
        <v>823</v>
      </c>
      <c r="F180" s="111" t="s">
        <v>39</v>
      </c>
      <c r="G180" s="17"/>
      <c r="H180" s="17"/>
      <c r="I180" s="17"/>
      <c r="J180" s="106"/>
      <c r="K180" s="106"/>
      <c r="L180" s="106"/>
      <c r="M180" s="106"/>
      <c r="N180" s="106"/>
      <c r="O180" s="106"/>
      <c r="P180" s="108"/>
      <c r="Q180" s="108"/>
      <c r="R180" s="108"/>
      <c r="S180" s="112"/>
      <c r="T180" s="112">
        <v>1044578.84</v>
      </c>
      <c r="U180" s="113">
        <v>24292.531162790696</v>
      </c>
    </row>
    <row r="181" spans="1:21" ht="48">
      <c r="A181" s="188" t="s">
        <v>281</v>
      </c>
      <c r="B181" s="145" t="s">
        <v>282</v>
      </c>
      <c r="C181" s="144">
        <v>0.6</v>
      </c>
      <c r="D181" s="145" t="s">
        <v>283</v>
      </c>
      <c r="E181" s="77" t="s">
        <v>819</v>
      </c>
      <c r="F181" s="145" t="s">
        <v>487</v>
      </c>
      <c r="G181" s="11"/>
      <c r="H181" s="12"/>
      <c r="I181" s="101"/>
      <c r="J181" s="12"/>
      <c r="K181" s="12"/>
      <c r="L181" s="11"/>
      <c r="M181" s="11"/>
      <c r="N181" s="11"/>
      <c r="O181" s="11"/>
      <c r="P181" s="11"/>
      <c r="Q181" s="11"/>
      <c r="R181" s="12"/>
      <c r="S181" s="124"/>
      <c r="T181" s="124">
        <v>436313.57</v>
      </c>
      <c r="U181" s="125">
        <v>10146.83</v>
      </c>
    </row>
    <row r="182" spans="1:21" ht="84">
      <c r="A182" s="188"/>
      <c r="B182" s="145"/>
      <c r="C182" s="144"/>
      <c r="D182" s="145"/>
      <c r="E182" s="77" t="s">
        <v>284</v>
      </c>
      <c r="F182" s="145"/>
      <c r="G182" s="11"/>
      <c r="H182" s="12"/>
      <c r="I182" s="12"/>
      <c r="J182" s="101"/>
      <c r="K182" s="101"/>
      <c r="L182" s="101"/>
      <c r="M182" s="12"/>
      <c r="N182" s="12"/>
      <c r="O182" s="12"/>
      <c r="P182" s="12"/>
      <c r="Q182" s="12"/>
      <c r="R182" s="12"/>
      <c r="S182" s="124"/>
      <c r="T182" s="124"/>
      <c r="U182" s="125"/>
    </row>
    <row r="183" spans="1:21" ht="84">
      <c r="A183" s="188"/>
      <c r="B183" s="145"/>
      <c r="C183" s="144"/>
      <c r="D183" s="145"/>
      <c r="E183" s="77" t="s">
        <v>285</v>
      </c>
      <c r="F183" s="145"/>
      <c r="G183" s="11"/>
      <c r="H183" s="12"/>
      <c r="I183" s="12"/>
      <c r="J183" s="12"/>
      <c r="K183" s="12"/>
      <c r="L183" s="12"/>
      <c r="M183" s="101"/>
      <c r="N183" s="101"/>
      <c r="O183" s="101"/>
      <c r="P183" s="11"/>
      <c r="Q183" s="11"/>
      <c r="R183" s="12"/>
      <c r="S183" s="124"/>
      <c r="T183" s="124"/>
      <c r="U183" s="125"/>
    </row>
    <row r="184" spans="1:21" ht="96">
      <c r="A184" s="188"/>
      <c r="B184" s="145"/>
      <c r="C184" s="144"/>
      <c r="D184" s="145"/>
      <c r="E184" s="77" t="s">
        <v>286</v>
      </c>
      <c r="F184" s="145"/>
      <c r="G184" s="11"/>
      <c r="H184" s="12"/>
      <c r="I184" s="12"/>
      <c r="J184" s="12"/>
      <c r="K184" s="12"/>
      <c r="L184" s="11"/>
      <c r="M184" s="11"/>
      <c r="N184" s="11"/>
      <c r="O184" s="11"/>
      <c r="P184" s="101"/>
      <c r="Q184" s="101"/>
      <c r="R184" s="101"/>
      <c r="S184" s="124"/>
      <c r="T184" s="124"/>
      <c r="U184" s="125"/>
    </row>
    <row r="185" spans="1:21" ht="36">
      <c r="A185" s="188"/>
      <c r="B185" s="145"/>
      <c r="C185" s="144"/>
      <c r="D185" s="145"/>
      <c r="E185" s="77" t="s">
        <v>775</v>
      </c>
      <c r="F185" s="145"/>
      <c r="G185" s="101"/>
      <c r="H185" s="101"/>
      <c r="I185" s="101"/>
      <c r="J185" s="12"/>
      <c r="K185" s="12"/>
      <c r="L185" s="11"/>
      <c r="M185" s="11"/>
      <c r="N185" s="11"/>
      <c r="O185" s="11"/>
      <c r="P185" s="12"/>
      <c r="Q185" s="12"/>
      <c r="R185" s="12"/>
      <c r="S185" s="124"/>
      <c r="T185" s="124"/>
      <c r="U185" s="125"/>
    </row>
    <row r="186" spans="1:21" ht="48">
      <c r="A186" s="76" t="s">
        <v>117</v>
      </c>
      <c r="B186" s="77" t="s">
        <v>67</v>
      </c>
      <c r="C186" s="13">
        <v>1</v>
      </c>
      <c r="D186" s="74" t="s">
        <v>287</v>
      </c>
      <c r="E186" s="77" t="s">
        <v>288</v>
      </c>
      <c r="F186" s="75" t="s">
        <v>53</v>
      </c>
      <c r="G186" s="14"/>
      <c r="H186" s="14"/>
      <c r="I186" s="45"/>
      <c r="J186" s="44"/>
      <c r="K186" s="24"/>
      <c r="L186" s="24"/>
      <c r="M186" s="24"/>
      <c r="N186" s="24"/>
      <c r="O186" s="24"/>
      <c r="P186" s="24"/>
      <c r="Q186" s="75"/>
      <c r="R186" s="75"/>
      <c r="S186" s="91"/>
      <c r="T186" s="91">
        <f>434900.06</f>
        <v>434900.06</v>
      </c>
      <c r="U186" s="98">
        <f>T186/43</f>
        <v>10113.95488372093</v>
      </c>
    </row>
    <row r="187" spans="1:21" ht="24">
      <c r="A187" s="189" t="s">
        <v>124</v>
      </c>
      <c r="B187" s="192" t="s">
        <v>289</v>
      </c>
      <c r="C187" s="149">
        <v>1</v>
      </c>
      <c r="D187" s="149" t="s">
        <v>290</v>
      </c>
      <c r="E187" s="46" t="s">
        <v>606</v>
      </c>
      <c r="F187" s="145" t="s">
        <v>53</v>
      </c>
      <c r="G187" s="14"/>
      <c r="H187" s="14"/>
      <c r="I187" s="45"/>
      <c r="J187" s="26"/>
      <c r="K187" s="14"/>
      <c r="L187" s="14"/>
      <c r="M187" s="14"/>
      <c r="N187" s="14"/>
      <c r="O187" s="14"/>
      <c r="P187" s="14"/>
      <c r="Q187" s="14"/>
      <c r="R187" s="14"/>
      <c r="S187" s="139"/>
      <c r="T187" s="139">
        <f>245005.54</f>
        <v>245005.54</v>
      </c>
      <c r="U187" s="140">
        <f>T187/43</f>
        <v>5697.803255813954</v>
      </c>
    </row>
    <row r="188" spans="1:21" ht="24">
      <c r="A188" s="189"/>
      <c r="B188" s="192"/>
      <c r="C188" s="149"/>
      <c r="D188" s="149"/>
      <c r="E188" s="31" t="s">
        <v>607</v>
      </c>
      <c r="F188" s="145"/>
      <c r="G188" s="14"/>
      <c r="H188" s="14"/>
      <c r="I188" s="45"/>
      <c r="J188" s="45"/>
      <c r="K188" s="45"/>
      <c r="L188" s="14"/>
      <c r="M188" s="14"/>
      <c r="N188" s="14"/>
      <c r="O188" s="14"/>
      <c r="P188" s="14"/>
      <c r="Q188" s="14"/>
      <c r="R188" s="14"/>
      <c r="S188" s="139"/>
      <c r="T188" s="139"/>
      <c r="U188" s="140"/>
    </row>
    <row r="189" spans="1:21" ht="24">
      <c r="A189" s="189"/>
      <c r="B189" s="192"/>
      <c r="C189" s="149"/>
      <c r="D189" s="149"/>
      <c r="E189" s="32" t="s">
        <v>608</v>
      </c>
      <c r="F189" s="145"/>
      <c r="G189" s="14"/>
      <c r="H189" s="14"/>
      <c r="I189" s="14"/>
      <c r="J189" s="14"/>
      <c r="K189" s="14"/>
      <c r="L189" s="45"/>
      <c r="M189" s="14"/>
      <c r="N189" s="14"/>
      <c r="O189" s="14"/>
      <c r="P189" s="14"/>
      <c r="Q189" s="14"/>
      <c r="R189" s="14"/>
      <c r="S189" s="139"/>
      <c r="T189" s="139"/>
      <c r="U189" s="140"/>
    </row>
    <row r="190" spans="1:21" ht="24">
      <c r="A190" s="189"/>
      <c r="B190" s="192"/>
      <c r="C190" s="149"/>
      <c r="D190" s="149"/>
      <c r="E190" s="32" t="s">
        <v>609</v>
      </c>
      <c r="F190" s="145"/>
      <c r="G190" s="14"/>
      <c r="H190" s="14"/>
      <c r="I190" s="14"/>
      <c r="J190" s="14"/>
      <c r="K190" s="14"/>
      <c r="L190" s="14"/>
      <c r="M190" s="45"/>
      <c r="N190" s="14"/>
      <c r="O190" s="14"/>
      <c r="P190" s="14"/>
      <c r="Q190" s="14"/>
      <c r="R190" s="14"/>
      <c r="S190" s="139"/>
      <c r="T190" s="139"/>
      <c r="U190" s="140"/>
    </row>
    <row r="191" spans="1:21" ht="24">
      <c r="A191" s="189"/>
      <c r="B191" s="192"/>
      <c r="C191" s="149"/>
      <c r="D191" s="149"/>
      <c r="E191" s="32" t="s">
        <v>610</v>
      </c>
      <c r="F191" s="145"/>
      <c r="G191" s="14"/>
      <c r="H191" s="14"/>
      <c r="I191" s="14"/>
      <c r="J191" s="14"/>
      <c r="K191" s="14"/>
      <c r="L191" s="14"/>
      <c r="M191" s="14"/>
      <c r="N191" s="45"/>
      <c r="O191" s="14"/>
      <c r="P191" s="14"/>
      <c r="Q191" s="14"/>
      <c r="R191" s="14"/>
      <c r="S191" s="139"/>
      <c r="T191" s="139"/>
      <c r="U191" s="140"/>
    </row>
    <row r="192" spans="1:21" ht="12" customHeight="1">
      <c r="A192" s="155" t="s">
        <v>824</v>
      </c>
      <c r="B192" s="155"/>
      <c r="C192" s="155"/>
      <c r="D192" s="155"/>
      <c r="E192" s="155"/>
      <c r="F192" s="155"/>
      <c r="G192" s="155"/>
      <c r="H192" s="155"/>
      <c r="I192" s="155"/>
      <c r="J192" s="155"/>
      <c r="K192" s="155"/>
      <c r="L192" s="155"/>
      <c r="M192" s="155"/>
      <c r="N192" s="155"/>
      <c r="O192" s="155"/>
      <c r="P192" s="155"/>
      <c r="Q192" s="155"/>
      <c r="R192" s="155"/>
      <c r="S192" s="155"/>
      <c r="T192" s="155"/>
      <c r="U192" s="155"/>
    </row>
    <row r="193" spans="1:21" ht="12">
      <c r="A193" s="103">
        <v>1</v>
      </c>
      <c r="B193" s="103">
        <v>2</v>
      </c>
      <c r="C193" s="103">
        <v>3</v>
      </c>
      <c r="D193" s="103">
        <v>4</v>
      </c>
      <c r="E193" s="103">
        <v>5</v>
      </c>
      <c r="F193" s="103">
        <v>6</v>
      </c>
      <c r="G193" s="156">
        <v>7</v>
      </c>
      <c r="H193" s="156"/>
      <c r="I193" s="156"/>
      <c r="J193" s="156"/>
      <c r="K193" s="156"/>
      <c r="L193" s="156"/>
      <c r="M193" s="156"/>
      <c r="N193" s="156"/>
      <c r="O193" s="156"/>
      <c r="P193" s="156"/>
      <c r="Q193" s="156"/>
      <c r="R193" s="156"/>
      <c r="S193" s="157">
        <v>8</v>
      </c>
      <c r="T193" s="157"/>
      <c r="U193" s="157"/>
    </row>
    <row r="194" spans="1:21" ht="12">
      <c r="A194" s="158" t="s">
        <v>59</v>
      </c>
      <c r="B194" s="158" t="s">
        <v>1</v>
      </c>
      <c r="C194" s="158" t="s">
        <v>2</v>
      </c>
      <c r="D194" s="158" t="s">
        <v>3</v>
      </c>
      <c r="E194" s="158" t="s">
        <v>4</v>
      </c>
      <c r="F194" s="158" t="s">
        <v>60</v>
      </c>
      <c r="G194" s="159" t="s">
        <v>6</v>
      </c>
      <c r="H194" s="159"/>
      <c r="I194" s="159"/>
      <c r="J194" s="159"/>
      <c r="K194" s="159"/>
      <c r="L194" s="159"/>
      <c r="M194" s="159"/>
      <c r="N194" s="159"/>
      <c r="O194" s="159"/>
      <c r="P194" s="159"/>
      <c r="Q194" s="159"/>
      <c r="R194" s="159"/>
      <c r="S194" s="151" t="s">
        <v>7</v>
      </c>
      <c r="T194" s="151"/>
      <c r="U194" s="151"/>
    </row>
    <row r="195" spans="1:21" ht="12">
      <c r="A195" s="158"/>
      <c r="B195" s="158"/>
      <c r="C195" s="158"/>
      <c r="D195" s="158"/>
      <c r="E195" s="158"/>
      <c r="F195" s="158"/>
      <c r="G195" s="152" t="s">
        <v>8</v>
      </c>
      <c r="H195" s="152"/>
      <c r="I195" s="152"/>
      <c r="J195" s="152" t="s">
        <v>9</v>
      </c>
      <c r="K195" s="152"/>
      <c r="L195" s="152"/>
      <c r="M195" s="152" t="s">
        <v>10</v>
      </c>
      <c r="N195" s="152"/>
      <c r="O195" s="152"/>
      <c r="P195" s="152" t="s">
        <v>11</v>
      </c>
      <c r="Q195" s="152"/>
      <c r="R195" s="152"/>
      <c r="S195" s="154" t="s">
        <v>12</v>
      </c>
      <c r="T195" s="151" t="s">
        <v>13</v>
      </c>
      <c r="U195" s="151"/>
    </row>
    <row r="196" spans="1:21" ht="12">
      <c r="A196" s="158"/>
      <c r="B196" s="158"/>
      <c r="C196" s="158"/>
      <c r="D196" s="158"/>
      <c r="E196" s="158"/>
      <c r="F196" s="158"/>
      <c r="G196" s="104">
        <v>1</v>
      </c>
      <c r="H196" s="104">
        <v>2</v>
      </c>
      <c r="I196" s="104">
        <v>3</v>
      </c>
      <c r="J196" s="104">
        <v>4</v>
      </c>
      <c r="K196" s="104">
        <v>5</v>
      </c>
      <c r="L196" s="104">
        <v>6</v>
      </c>
      <c r="M196" s="104">
        <v>7</v>
      </c>
      <c r="N196" s="104">
        <v>8</v>
      </c>
      <c r="O196" s="104">
        <v>9</v>
      </c>
      <c r="P196" s="104">
        <v>10</v>
      </c>
      <c r="Q196" s="104">
        <v>11</v>
      </c>
      <c r="R196" s="104">
        <v>12</v>
      </c>
      <c r="S196" s="154"/>
      <c r="T196" s="102" t="s">
        <v>14</v>
      </c>
      <c r="U196" s="100" t="s">
        <v>15</v>
      </c>
    </row>
    <row r="197" spans="1:21" ht="36">
      <c r="A197" s="189" t="s">
        <v>291</v>
      </c>
      <c r="B197" s="193" t="s">
        <v>292</v>
      </c>
      <c r="C197" s="166">
        <v>4</v>
      </c>
      <c r="D197" s="148" t="s">
        <v>293</v>
      </c>
      <c r="E197" s="32" t="s">
        <v>294</v>
      </c>
      <c r="F197" s="148" t="s">
        <v>516</v>
      </c>
      <c r="G197" s="81"/>
      <c r="H197" s="81"/>
      <c r="I197" s="83"/>
      <c r="J197" s="81"/>
      <c r="K197" s="81"/>
      <c r="L197" s="81"/>
      <c r="M197" s="81"/>
      <c r="N197" s="81"/>
      <c r="O197" s="81"/>
      <c r="P197" s="81"/>
      <c r="Q197" s="81"/>
      <c r="R197" s="81"/>
      <c r="S197" s="132"/>
      <c r="T197" s="134">
        <f>242178.53</f>
        <v>242178.53</v>
      </c>
      <c r="U197" s="194">
        <f>T197/43</f>
        <v>5632.0588372093025</v>
      </c>
    </row>
    <row r="198" spans="1:21" ht="24">
      <c r="A198" s="189"/>
      <c r="B198" s="193"/>
      <c r="C198" s="166"/>
      <c r="D198" s="148"/>
      <c r="E198" s="32" t="s">
        <v>295</v>
      </c>
      <c r="F198" s="148"/>
      <c r="G198" s="81"/>
      <c r="H198" s="81"/>
      <c r="I198" s="81"/>
      <c r="J198" s="81"/>
      <c r="K198" s="81"/>
      <c r="L198" s="81"/>
      <c r="M198" s="81"/>
      <c r="N198" s="83"/>
      <c r="O198" s="81"/>
      <c r="P198" s="81"/>
      <c r="Q198" s="81"/>
      <c r="R198" s="81"/>
      <c r="S198" s="132"/>
      <c r="T198" s="134"/>
      <c r="U198" s="194"/>
    </row>
    <row r="199" spans="1:21" ht="36">
      <c r="A199" s="189"/>
      <c r="B199" s="193"/>
      <c r="C199" s="166"/>
      <c r="D199" s="148"/>
      <c r="E199" s="32" t="s">
        <v>296</v>
      </c>
      <c r="F199" s="148"/>
      <c r="G199" s="81"/>
      <c r="H199" s="83"/>
      <c r="I199" s="81"/>
      <c r="J199" s="81"/>
      <c r="K199" s="81"/>
      <c r="L199" s="81"/>
      <c r="M199" s="83"/>
      <c r="N199" s="81"/>
      <c r="O199" s="81"/>
      <c r="P199" s="81"/>
      <c r="Q199" s="81"/>
      <c r="R199" s="81"/>
      <c r="S199" s="132"/>
      <c r="T199" s="134"/>
      <c r="U199" s="194"/>
    </row>
    <row r="200" spans="1:21" ht="36">
      <c r="A200" s="189"/>
      <c r="B200" s="32" t="s">
        <v>297</v>
      </c>
      <c r="C200" s="33">
        <v>6</v>
      </c>
      <c r="D200" s="148"/>
      <c r="E200" s="32" t="s">
        <v>298</v>
      </c>
      <c r="F200" s="148"/>
      <c r="G200" s="83"/>
      <c r="H200" s="83"/>
      <c r="I200" s="83"/>
      <c r="J200" s="83"/>
      <c r="K200" s="83"/>
      <c r="L200" s="83"/>
      <c r="M200" s="83"/>
      <c r="N200" s="83"/>
      <c r="O200" s="83"/>
      <c r="P200" s="83"/>
      <c r="Q200" s="83"/>
      <c r="R200" s="83"/>
      <c r="S200" s="132"/>
      <c r="T200" s="134"/>
      <c r="U200" s="194"/>
    </row>
    <row r="201" spans="1:21" ht="12">
      <c r="A201" s="171" t="s">
        <v>299</v>
      </c>
      <c r="B201" s="171"/>
      <c r="C201" s="171"/>
      <c r="D201" s="171"/>
      <c r="E201" s="171"/>
      <c r="F201" s="171"/>
      <c r="G201" s="171"/>
      <c r="H201" s="171"/>
      <c r="I201" s="171"/>
      <c r="J201" s="171"/>
      <c r="K201" s="171"/>
      <c r="L201" s="171"/>
      <c r="M201" s="171"/>
      <c r="N201" s="171"/>
      <c r="O201" s="171"/>
      <c r="P201" s="171"/>
      <c r="Q201" s="171"/>
      <c r="R201" s="171"/>
      <c r="S201" s="171"/>
      <c r="T201" s="171"/>
      <c r="U201" s="171"/>
    </row>
    <row r="202" spans="1:21" ht="12">
      <c r="A202" s="103">
        <v>1</v>
      </c>
      <c r="B202" s="103">
        <v>2</v>
      </c>
      <c r="C202" s="103">
        <v>3</v>
      </c>
      <c r="D202" s="103">
        <v>4</v>
      </c>
      <c r="E202" s="103">
        <v>5</v>
      </c>
      <c r="F202" s="103">
        <v>6</v>
      </c>
      <c r="G202" s="156">
        <v>7</v>
      </c>
      <c r="H202" s="156"/>
      <c r="I202" s="156"/>
      <c r="J202" s="156"/>
      <c r="K202" s="156"/>
      <c r="L202" s="156"/>
      <c r="M202" s="156"/>
      <c r="N202" s="156"/>
      <c r="O202" s="156"/>
      <c r="P202" s="156"/>
      <c r="Q202" s="156"/>
      <c r="R202" s="156"/>
      <c r="S202" s="157">
        <v>8</v>
      </c>
      <c r="T202" s="157"/>
      <c r="U202" s="157"/>
    </row>
    <row r="203" spans="1:21" ht="12">
      <c r="A203" s="158" t="s">
        <v>59</v>
      </c>
      <c r="B203" s="158" t="s">
        <v>1</v>
      </c>
      <c r="C203" s="158" t="s">
        <v>2</v>
      </c>
      <c r="D203" s="158" t="s">
        <v>3</v>
      </c>
      <c r="E203" s="158" t="s">
        <v>4</v>
      </c>
      <c r="F203" s="158" t="s">
        <v>60</v>
      </c>
      <c r="G203" s="159" t="s">
        <v>6</v>
      </c>
      <c r="H203" s="159"/>
      <c r="I203" s="159"/>
      <c r="J203" s="159"/>
      <c r="K203" s="159"/>
      <c r="L203" s="159"/>
      <c r="M203" s="159"/>
      <c r="N203" s="159"/>
      <c r="O203" s="159"/>
      <c r="P203" s="159"/>
      <c r="Q203" s="159"/>
      <c r="R203" s="159"/>
      <c r="S203" s="151" t="s">
        <v>7</v>
      </c>
      <c r="T203" s="151"/>
      <c r="U203" s="151"/>
    </row>
    <row r="204" spans="1:21" ht="12">
      <c r="A204" s="158"/>
      <c r="B204" s="158"/>
      <c r="C204" s="158"/>
      <c r="D204" s="158"/>
      <c r="E204" s="158"/>
      <c r="F204" s="158"/>
      <c r="G204" s="152" t="s">
        <v>8</v>
      </c>
      <c r="H204" s="152"/>
      <c r="I204" s="152"/>
      <c r="J204" s="152" t="s">
        <v>9</v>
      </c>
      <c r="K204" s="152"/>
      <c r="L204" s="152"/>
      <c r="M204" s="152" t="s">
        <v>10</v>
      </c>
      <c r="N204" s="152"/>
      <c r="O204" s="152"/>
      <c r="P204" s="152" t="s">
        <v>11</v>
      </c>
      <c r="Q204" s="152"/>
      <c r="R204" s="152"/>
      <c r="S204" s="154" t="s">
        <v>12</v>
      </c>
      <c r="T204" s="151" t="s">
        <v>13</v>
      </c>
      <c r="U204" s="151"/>
    </row>
    <row r="205" spans="1:21" ht="12">
      <c r="A205" s="158"/>
      <c r="B205" s="158"/>
      <c r="C205" s="158"/>
      <c r="D205" s="158"/>
      <c r="E205" s="158"/>
      <c r="F205" s="158"/>
      <c r="G205" s="104">
        <v>1</v>
      </c>
      <c r="H205" s="104">
        <v>2</v>
      </c>
      <c r="I205" s="104">
        <v>3</v>
      </c>
      <c r="J205" s="104">
        <v>4</v>
      </c>
      <c r="K205" s="104">
        <v>5</v>
      </c>
      <c r="L205" s="104">
        <v>6</v>
      </c>
      <c r="M205" s="104">
        <v>7</v>
      </c>
      <c r="N205" s="104">
        <v>8</v>
      </c>
      <c r="O205" s="104">
        <v>9</v>
      </c>
      <c r="P205" s="104">
        <v>10</v>
      </c>
      <c r="Q205" s="104">
        <v>11</v>
      </c>
      <c r="R205" s="104">
        <v>12</v>
      </c>
      <c r="S205" s="154"/>
      <c r="T205" s="102" t="s">
        <v>14</v>
      </c>
      <c r="U205" s="100" t="s">
        <v>15</v>
      </c>
    </row>
    <row r="206" spans="1:21" ht="36">
      <c r="A206" s="189" t="s">
        <v>300</v>
      </c>
      <c r="B206" s="193" t="s">
        <v>301</v>
      </c>
      <c r="C206" s="166">
        <v>2</v>
      </c>
      <c r="D206" s="148" t="s">
        <v>126</v>
      </c>
      <c r="E206" s="32" t="s">
        <v>302</v>
      </c>
      <c r="F206" s="148" t="s">
        <v>53</v>
      </c>
      <c r="G206" s="83"/>
      <c r="H206" s="10"/>
      <c r="I206" s="10"/>
      <c r="J206" s="10"/>
      <c r="K206" s="10"/>
      <c r="L206" s="10"/>
      <c r="M206" s="10"/>
      <c r="N206" s="10"/>
      <c r="O206" s="10"/>
      <c r="P206" s="10"/>
      <c r="Q206" s="10"/>
      <c r="R206" s="10"/>
      <c r="S206" s="134"/>
      <c r="T206" s="134">
        <f>437005.54</f>
        <v>437005.54</v>
      </c>
      <c r="U206" s="141">
        <f>T206/43</f>
        <v>10162.91953488372</v>
      </c>
    </row>
    <row r="207" spans="1:21" ht="24">
      <c r="A207" s="189"/>
      <c r="B207" s="193"/>
      <c r="C207" s="166"/>
      <c r="D207" s="148"/>
      <c r="E207" s="32" t="s">
        <v>303</v>
      </c>
      <c r="F207" s="148"/>
      <c r="G207" s="83"/>
      <c r="H207" s="10"/>
      <c r="I207" s="10"/>
      <c r="J207" s="10"/>
      <c r="K207" s="10"/>
      <c r="L207" s="10"/>
      <c r="M207" s="10"/>
      <c r="N207" s="10"/>
      <c r="O207" s="10"/>
      <c r="P207" s="10"/>
      <c r="Q207" s="10"/>
      <c r="R207" s="10"/>
      <c r="S207" s="134"/>
      <c r="T207" s="134"/>
      <c r="U207" s="141"/>
    </row>
    <row r="208" spans="1:21" ht="36">
      <c r="A208" s="189"/>
      <c r="B208" s="193"/>
      <c r="C208" s="166"/>
      <c r="D208" s="148"/>
      <c r="E208" s="32" t="s">
        <v>304</v>
      </c>
      <c r="F208" s="148"/>
      <c r="G208" s="105"/>
      <c r="H208" s="81"/>
      <c r="I208" s="81"/>
      <c r="J208" s="83"/>
      <c r="K208" s="10"/>
      <c r="L208" s="10"/>
      <c r="M208" s="10"/>
      <c r="N208" s="10"/>
      <c r="O208" s="10"/>
      <c r="P208" s="10"/>
      <c r="Q208" s="10"/>
      <c r="R208" s="10"/>
      <c r="S208" s="134"/>
      <c r="T208" s="134"/>
      <c r="U208" s="141"/>
    </row>
    <row r="209" spans="1:21" ht="12">
      <c r="A209" s="171" t="s">
        <v>125</v>
      </c>
      <c r="B209" s="171"/>
      <c r="C209" s="171"/>
      <c r="D209" s="171"/>
      <c r="E209" s="171"/>
      <c r="F209" s="171"/>
      <c r="G209" s="171"/>
      <c r="H209" s="171"/>
      <c r="I209" s="171"/>
      <c r="J209" s="171"/>
      <c r="K209" s="171"/>
      <c r="L209" s="171"/>
      <c r="M209" s="171"/>
      <c r="N209" s="171"/>
      <c r="O209" s="171"/>
      <c r="P209" s="171"/>
      <c r="Q209" s="171"/>
      <c r="R209" s="171"/>
      <c r="S209" s="171"/>
      <c r="T209" s="171"/>
      <c r="U209" s="171"/>
    </row>
    <row r="210" spans="1:21" ht="12">
      <c r="A210" s="103">
        <v>1</v>
      </c>
      <c r="B210" s="103">
        <v>2</v>
      </c>
      <c r="C210" s="103">
        <v>3</v>
      </c>
      <c r="D210" s="103">
        <v>4</v>
      </c>
      <c r="E210" s="103">
        <v>5</v>
      </c>
      <c r="F210" s="103">
        <v>6</v>
      </c>
      <c r="G210" s="156">
        <v>7</v>
      </c>
      <c r="H210" s="156"/>
      <c r="I210" s="156"/>
      <c r="J210" s="156"/>
      <c r="K210" s="156"/>
      <c r="L210" s="156"/>
      <c r="M210" s="156"/>
      <c r="N210" s="156"/>
      <c r="O210" s="156"/>
      <c r="P210" s="156"/>
      <c r="Q210" s="156"/>
      <c r="R210" s="156"/>
      <c r="S210" s="157">
        <v>8</v>
      </c>
      <c r="T210" s="157"/>
      <c r="U210" s="157"/>
    </row>
    <row r="211" spans="1:21" ht="12">
      <c r="A211" s="158" t="s">
        <v>59</v>
      </c>
      <c r="B211" s="158" t="s">
        <v>1</v>
      </c>
      <c r="C211" s="158" t="s">
        <v>2</v>
      </c>
      <c r="D211" s="158" t="s">
        <v>3</v>
      </c>
      <c r="E211" s="158" t="s">
        <v>4</v>
      </c>
      <c r="F211" s="158" t="s">
        <v>60</v>
      </c>
      <c r="G211" s="159" t="s">
        <v>6</v>
      </c>
      <c r="H211" s="159"/>
      <c r="I211" s="159"/>
      <c r="J211" s="159"/>
      <c r="K211" s="159"/>
      <c r="L211" s="159"/>
      <c r="M211" s="159"/>
      <c r="N211" s="159"/>
      <c r="O211" s="159"/>
      <c r="P211" s="159"/>
      <c r="Q211" s="159"/>
      <c r="R211" s="159"/>
      <c r="S211" s="151" t="s">
        <v>7</v>
      </c>
      <c r="T211" s="151"/>
      <c r="U211" s="151"/>
    </row>
    <row r="212" spans="1:21" ht="12">
      <c r="A212" s="158"/>
      <c r="B212" s="158"/>
      <c r="C212" s="158"/>
      <c r="D212" s="158"/>
      <c r="E212" s="158"/>
      <c r="F212" s="158"/>
      <c r="G212" s="152" t="s">
        <v>8</v>
      </c>
      <c r="H212" s="152"/>
      <c r="I212" s="152"/>
      <c r="J212" s="152" t="s">
        <v>9</v>
      </c>
      <c r="K212" s="152"/>
      <c r="L212" s="152"/>
      <c r="M212" s="152" t="s">
        <v>10</v>
      </c>
      <c r="N212" s="152"/>
      <c r="O212" s="152"/>
      <c r="P212" s="152" t="s">
        <v>11</v>
      </c>
      <c r="Q212" s="152"/>
      <c r="R212" s="152"/>
      <c r="S212" s="154" t="s">
        <v>12</v>
      </c>
      <c r="T212" s="151" t="s">
        <v>13</v>
      </c>
      <c r="U212" s="151"/>
    </row>
    <row r="213" spans="1:21" ht="12">
      <c r="A213" s="158"/>
      <c r="B213" s="158"/>
      <c r="C213" s="158"/>
      <c r="D213" s="158"/>
      <c r="E213" s="158"/>
      <c r="F213" s="158"/>
      <c r="G213" s="104">
        <v>1</v>
      </c>
      <c r="H213" s="104">
        <v>2</v>
      </c>
      <c r="I213" s="104">
        <v>3</v>
      </c>
      <c r="J213" s="104">
        <v>4</v>
      </c>
      <c r="K213" s="104">
        <v>5</v>
      </c>
      <c r="L213" s="104">
        <v>6</v>
      </c>
      <c r="M213" s="104">
        <v>7</v>
      </c>
      <c r="N213" s="104">
        <v>8</v>
      </c>
      <c r="O213" s="104">
        <v>9</v>
      </c>
      <c r="P213" s="104">
        <v>10</v>
      </c>
      <c r="Q213" s="104">
        <v>11</v>
      </c>
      <c r="R213" s="104">
        <v>12</v>
      </c>
      <c r="S213" s="154"/>
      <c r="T213" s="102" t="s">
        <v>14</v>
      </c>
      <c r="U213" s="100" t="s">
        <v>15</v>
      </c>
    </row>
    <row r="214" spans="1:21" ht="12">
      <c r="A214" s="189" t="s">
        <v>305</v>
      </c>
      <c r="B214" s="192" t="s">
        <v>306</v>
      </c>
      <c r="C214" s="149">
        <v>1</v>
      </c>
      <c r="D214" s="149" t="s">
        <v>307</v>
      </c>
      <c r="E214" s="32" t="s">
        <v>308</v>
      </c>
      <c r="F214" s="145" t="s">
        <v>53</v>
      </c>
      <c r="G214" s="45"/>
      <c r="H214" s="26"/>
      <c r="I214" s="26"/>
      <c r="J214" s="26"/>
      <c r="K214" s="26"/>
      <c r="L214" s="26"/>
      <c r="M214" s="26"/>
      <c r="N214" s="26"/>
      <c r="O214" s="26"/>
      <c r="P214" s="26"/>
      <c r="Q214" s="26"/>
      <c r="R214" s="26"/>
      <c r="S214" s="195"/>
      <c r="T214" s="195">
        <f>441246.05</f>
        <v>441246.05</v>
      </c>
      <c r="U214" s="196">
        <f>T214/43</f>
        <v>10261.536046511628</v>
      </c>
    </row>
    <row r="215" spans="1:21" ht="36">
      <c r="A215" s="189"/>
      <c r="B215" s="192"/>
      <c r="C215" s="149"/>
      <c r="D215" s="149"/>
      <c r="E215" s="32" t="s">
        <v>309</v>
      </c>
      <c r="F215" s="145"/>
      <c r="G215" s="45"/>
      <c r="H215" s="45"/>
      <c r="I215" s="45"/>
      <c r="J215" s="26"/>
      <c r="K215" s="26"/>
      <c r="L215" s="26"/>
      <c r="M215" s="26"/>
      <c r="N215" s="26"/>
      <c r="O215" s="26"/>
      <c r="P215" s="26"/>
      <c r="Q215" s="26"/>
      <c r="R215" s="26"/>
      <c r="S215" s="195"/>
      <c r="T215" s="195"/>
      <c r="U215" s="196"/>
    </row>
    <row r="216" spans="1:21" ht="48">
      <c r="A216" s="189"/>
      <c r="B216" s="192"/>
      <c r="C216" s="149"/>
      <c r="D216" s="149"/>
      <c r="E216" s="32" t="s">
        <v>310</v>
      </c>
      <c r="F216" s="145"/>
      <c r="G216" s="26"/>
      <c r="H216" s="14"/>
      <c r="I216" s="14"/>
      <c r="J216" s="45"/>
      <c r="K216" s="45"/>
      <c r="L216" s="45"/>
      <c r="M216" s="45"/>
      <c r="N216" s="45"/>
      <c r="O216" s="45"/>
      <c r="P216" s="45"/>
      <c r="Q216" s="45"/>
      <c r="R216" s="45"/>
      <c r="S216" s="195"/>
      <c r="T216" s="195"/>
      <c r="U216" s="196"/>
    </row>
    <row r="217" spans="1:21" ht="12">
      <c r="A217" s="155" t="s">
        <v>154</v>
      </c>
      <c r="B217" s="155"/>
      <c r="C217" s="155"/>
      <c r="D217" s="155"/>
      <c r="E217" s="155"/>
      <c r="F217" s="155"/>
      <c r="G217" s="155"/>
      <c r="H217" s="155"/>
      <c r="I217" s="155"/>
      <c r="J217" s="155"/>
      <c r="K217" s="155"/>
      <c r="L217" s="155"/>
      <c r="M217" s="155"/>
      <c r="N217" s="155"/>
      <c r="O217" s="155"/>
      <c r="P217" s="155"/>
      <c r="Q217" s="155"/>
      <c r="R217" s="155"/>
      <c r="S217" s="155"/>
      <c r="T217" s="155"/>
      <c r="U217" s="155"/>
    </row>
    <row r="218" spans="1:21" ht="12">
      <c r="A218" s="103">
        <v>1</v>
      </c>
      <c r="B218" s="103">
        <v>2</v>
      </c>
      <c r="C218" s="103">
        <v>3</v>
      </c>
      <c r="D218" s="103">
        <v>4</v>
      </c>
      <c r="E218" s="103">
        <v>5</v>
      </c>
      <c r="F218" s="103">
        <v>6</v>
      </c>
      <c r="G218" s="156">
        <v>7</v>
      </c>
      <c r="H218" s="156"/>
      <c r="I218" s="156"/>
      <c r="J218" s="156"/>
      <c r="K218" s="156"/>
      <c r="L218" s="156"/>
      <c r="M218" s="156"/>
      <c r="N218" s="156"/>
      <c r="O218" s="156"/>
      <c r="P218" s="156"/>
      <c r="Q218" s="156"/>
      <c r="R218" s="156"/>
      <c r="S218" s="157">
        <v>8</v>
      </c>
      <c r="T218" s="157"/>
      <c r="U218" s="157"/>
    </row>
    <row r="219" spans="1:21" ht="12">
      <c r="A219" s="158" t="s">
        <v>59</v>
      </c>
      <c r="B219" s="158" t="s">
        <v>1</v>
      </c>
      <c r="C219" s="158" t="s">
        <v>2</v>
      </c>
      <c r="D219" s="158" t="s">
        <v>3</v>
      </c>
      <c r="E219" s="158" t="s">
        <v>4</v>
      </c>
      <c r="F219" s="158" t="s">
        <v>60</v>
      </c>
      <c r="G219" s="159" t="s">
        <v>6</v>
      </c>
      <c r="H219" s="159"/>
      <c r="I219" s="159"/>
      <c r="J219" s="159"/>
      <c r="K219" s="159"/>
      <c r="L219" s="159"/>
      <c r="M219" s="159"/>
      <c r="N219" s="159"/>
      <c r="O219" s="159"/>
      <c r="P219" s="159"/>
      <c r="Q219" s="159"/>
      <c r="R219" s="159"/>
      <c r="S219" s="151" t="s">
        <v>7</v>
      </c>
      <c r="T219" s="151"/>
      <c r="U219" s="151"/>
    </row>
    <row r="220" spans="1:21" ht="12">
      <c r="A220" s="158"/>
      <c r="B220" s="158"/>
      <c r="C220" s="158"/>
      <c r="D220" s="158"/>
      <c r="E220" s="158"/>
      <c r="F220" s="158"/>
      <c r="G220" s="152" t="s">
        <v>8</v>
      </c>
      <c r="H220" s="152"/>
      <c r="I220" s="152"/>
      <c r="J220" s="152" t="s">
        <v>9</v>
      </c>
      <c r="K220" s="152"/>
      <c r="L220" s="152"/>
      <c r="M220" s="152" t="s">
        <v>10</v>
      </c>
      <c r="N220" s="152"/>
      <c r="O220" s="152"/>
      <c r="P220" s="152" t="s">
        <v>11</v>
      </c>
      <c r="Q220" s="152"/>
      <c r="R220" s="152"/>
      <c r="S220" s="154" t="s">
        <v>12</v>
      </c>
      <c r="T220" s="151" t="s">
        <v>13</v>
      </c>
      <c r="U220" s="151"/>
    </row>
    <row r="221" spans="1:21" ht="12">
      <c r="A221" s="158"/>
      <c r="B221" s="158"/>
      <c r="C221" s="158"/>
      <c r="D221" s="158"/>
      <c r="E221" s="158"/>
      <c r="F221" s="158"/>
      <c r="G221" s="104">
        <v>1</v>
      </c>
      <c r="H221" s="104">
        <v>2</v>
      </c>
      <c r="I221" s="104">
        <v>3</v>
      </c>
      <c r="J221" s="104">
        <v>4</v>
      </c>
      <c r="K221" s="104">
        <v>5</v>
      </c>
      <c r="L221" s="104">
        <v>6</v>
      </c>
      <c r="M221" s="104">
        <v>7</v>
      </c>
      <c r="N221" s="104">
        <v>8</v>
      </c>
      <c r="O221" s="104">
        <v>9</v>
      </c>
      <c r="P221" s="104">
        <v>10</v>
      </c>
      <c r="Q221" s="104">
        <v>11</v>
      </c>
      <c r="R221" s="104">
        <v>12</v>
      </c>
      <c r="S221" s="154"/>
      <c r="T221" s="21" t="s">
        <v>14</v>
      </c>
      <c r="U221" s="100" t="s">
        <v>15</v>
      </c>
    </row>
    <row r="222" spans="1:21" ht="100.5" customHeight="1">
      <c r="A222" s="201" t="s">
        <v>160</v>
      </c>
      <c r="B222" s="202" t="s">
        <v>161</v>
      </c>
      <c r="C222" s="197">
        <v>1</v>
      </c>
      <c r="D222" s="197" t="s">
        <v>162</v>
      </c>
      <c r="E222" s="42" t="s">
        <v>725</v>
      </c>
      <c r="F222" s="197" t="s">
        <v>163</v>
      </c>
      <c r="G222" s="83"/>
      <c r="H222" s="83"/>
      <c r="I222" s="83"/>
      <c r="J222" s="10"/>
      <c r="K222" s="10"/>
      <c r="L222" s="10"/>
      <c r="M222" s="10"/>
      <c r="N222" s="10"/>
      <c r="O222" s="10"/>
      <c r="P222" s="10"/>
      <c r="Q222" s="10"/>
      <c r="R222" s="10"/>
      <c r="S222" s="134"/>
      <c r="T222" s="134">
        <f>25902229.49</f>
        <v>25902229.49</v>
      </c>
      <c r="U222" s="134">
        <f>T222/43</f>
        <v>602377.4299999999</v>
      </c>
    </row>
    <row r="223" spans="1:21" ht="94.5" customHeight="1">
      <c r="A223" s="201"/>
      <c r="B223" s="202"/>
      <c r="C223" s="197"/>
      <c r="D223" s="197"/>
      <c r="E223" s="28" t="s">
        <v>726</v>
      </c>
      <c r="F223" s="197"/>
      <c r="G223" s="10"/>
      <c r="H223" s="10"/>
      <c r="I223" s="10"/>
      <c r="J223" s="83"/>
      <c r="K223" s="83"/>
      <c r="L223" s="83"/>
      <c r="M223" s="83"/>
      <c r="N223" s="83"/>
      <c r="O223" s="83"/>
      <c r="P223" s="83"/>
      <c r="Q223" s="83"/>
      <c r="R223" s="83"/>
      <c r="S223" s="134"/>
      <c r="T223" s="134"/>
      <c r="U223" s="198"/>
    </row>
    <row r="224" spans="1:21" ht="84">
      <c r="A224" s="199" t="s">
        <v>164</v>
      </c>
      <c r="B224" s="109" t="s">
        <v>165</v>
      </c>
      <c r="C224" s="110">
        <v>1</v>
      </c>
      <c r="D224" s="109" t="s">
        <v>166</v>
      </c>
      <c r="E224" s="51" t="s">
        <v>727</v>
      </c>
      <c r="F224" s="111" t="s">
        <v>49</v>
      </c>
      <c r="G224" s="10"/>
      <c r="H224" s="10"/>
      <c r="I224" s="83"/>
      <c r="J224" s="10"/>
      <c r="K224" s="10"/>
      <c r="L224" s="83"/>
      <c r="M224" s="10"/>
      <c r="N224" s="10"/>
      <c r="O224" s="10"/>
      <c r="P224" s="10"/>
      <c r="Q224" s="10"/>
      <c r="R224" s="10"/>
      <c r="S224" s="127"/>
      <c r="T224" s="127">
        <f>27886422.6</f>
        <v>27886422.6</v>
      </c>
      <c r="U224" s="127">
        <f>T224/43</f>
        <v>648521.4558139535</v>
      </c>
    </row>
    <row r="225" spans="1:21" ht="108">
      <c r="A225" s="199"/>
      <c r="B225" s="109" t="s">
        <v>167</v>
      </c>
      <c r="C225" s="110">
        <v>1</v>
      </c>
      <c r="D225" s="109" t="s">
        <v>168</v>
      </c>
      <c r="E225" s="51" t="s">
        <v>728</v>
      </c>
      <c r="F225" s="109" t="s">
        <v>488</v>
      </c>
      <c r="G225" s="10"/>
      <c r="H225" s="10"/>
      <c r="I225" s="10"/>
      <c r="J225" s="10"/>
      <c r="K225" s="83"/>
      <c r="L225" s="83"/>
      <c r="M225" s="10"/>
      <c r="N225" s="10"/>
      <c r="O225" s="10"/>
      <c r="P225" s="10"/>
      <c r="Q225" s="10"/>
      <c r="R225" s="10"/>
      <c r="S225" s="127"/>
      <c r="T225" s="127"/>
      <c r="U225" s="200"/>
    </row>
    <row r="226" spans="1:21" ht="108">
      <c r="A226" s="199"/>
      <c r="B226" s="109" t="s">
        <v>169</v>
      </c>
      <c r="C226" s="111" t="s">
        <v>169</v>
      </c>
      <c r="D226" s="109" t="s">
        <v>170</v>
      </c>
      <c r="E226" s="51" t="s">
        <v>729</v>
      </c>
      <c r="F226" s="168" t="s">
        <v>163</v>
      </c>
      <c r="G226" s="10"/>
      <c r="H226" s="10"/>
      <c r="I226" s="10"/>
      <c r="J226" s="83"/>
      <c r="K226" s="83"/>
      <c r="L226" s="83"/>
      <c r="M226" s="10"/>
      <c r="N226" s="10"/>
      <c r="O226" s="10"/>
      <c r="P226" s="10"/>
      <c r="Q226" s="10"/>
      <c r="R226" s="10"/>
      <c r="S226" s="127"/>
      <c r="T226" s="127"/>
      <c r="U226" s="200"/>
    </row>
    <row r="227" spans="1:21" ht="48">
      <c r="A227" s="199"/>
      <c r="B227" s="109" t="s">
        <v>171</v>
      </c>
      <c r="C227" s="110">
        <v>1</v>
      </c>
      <c r="D227" s="111" t="s">
        <v>172</v>
      </c>
      <c r="E227" s="28" t="s">
        <v>730</v>
      </c>
      <c r="F227" s="170"/>
      <c r="G227" s="10"/>
      <c r="H227" s="10"/>
      <c r="I227" s="83"/>
      <c r="J227" s="10"/>
      <c r="K227" s="10"/>
      <c r="L227" s="83"/>
      <c r="M227" s="10"/>
      <c r="N227" s="10"/>
      <c r="O227" s="10"/>
      <c r="P227" s="10"/>
      <c r="Q227" s="10"/>
      <c r="R227" s="10"/>
      <c r="S227" s="127"/>
      <c r="T227" s="127"/>
      <c r="U227" s="200"/>
    </row>
    <row r="228" spans="1:21" ht="24">
      <c r="A228" s="199" t="s">
        <v>173</v>
      </c>
      <c r="B228" s="150" t="s">
        <v>517</v>
      </c>
      <c r="C228" s="203">
        <v>0.45</v>
      </c>
      <c r="D228" s="205" t="s">
        <v>518</v>
      </c>
      <c r="E228" s="28" t="s">
        <v>611</v>
      </c>
      <c r="F228" s="168" t="s">
        <v>615</v>
      </c>
      <c r="G228" s="83"/>
      <c r="H228" s="83"/>
      <c r="I228" s="83"/>
      <c r="J228" s="10"/>
      <c r="K228" s="10"/>
      <c r="L228" s="10"/>
      <c r="M228" s="10"/>
      <c r="N228" s="10"/>
      <c r="O228" s="10"/>
      <c r="P228" s="10"/>
      <c r="Q228" s="10"/>
      <c r="R228" s="10"/>
      <c r="S228" s="127"/>
      <c r="T228" s="127">
        <f>5082927.71</f>
        <v>5082927.71</v>
      </c>
      <c r="U228" s="127">
        <f>T228/43</f>
        <v>118207.6211627907</v>
      </c>
    </row>
    <row r="229" spans="1:21" ht="24">
      <c r="A229" s="199"/>
      <c r="B229" s="150"/>
      <c r="C229" s="204"/>
      <c r="D229" s="206"/>
      <c r="E229" s="28" t="s">
        <v>612</v>
      </c>
      <c r="F229" s="170"/>
      <c r="G229" s="10"/>
      <c r="H229" s="10"/>
      <c r="I229" s="10"/>
      <c r="J229" s="83"/>
      <c r="K229" s="83"/>
      <c r="L229" s="10"/>
      <c r="M229" s="10"/>
      <c r="N229" s="10"/>
      <c r="O229" s="10"/>
      <c r="P229" s="10"/>
      <c r="Q229" s="10"/>
      <c r="R229" s="10"/>
      <c r="S229" s="127"/>
      <c r="T229" s="127"/>
      <c r="U229" s="200"/>
    </row>
    <row r="230" spans="1:21" ht="12">
      <c r="A230" s="199"/>
      <c r="B230" s="150"/>
      <c r="C230" s="204"/>
      <c r="D230" s="206"/>
      <c r="E230" s="28" t="s">
        <v>613</v>
      </c>
      <c r="F230" s="170"/>
      <c r="G230" s="10"/>
      <c r="H230" s="10"/>
      <c r="I230" s="10"/>
      <c r="J230" s="10"/>
      <c r="K230" s="10"/>
      <c r="L230" s="83"/>
      <c r="M230" s="83"/>
      <c r="N230" s="83"/>
      <c r="O230" s="83"/>
      <c r="P230" s="10"/>
      <c r="Q230" s="10"/>
      <c r="R230" s="10"/>
      <c r="S230" s="127"/>
      <c r="T230" s="127"/>
      <c r="U230" s="200"/>
    </row>
    <row r="231" spans="1:21" ht="24">
      <c r="A231" s="199"/>
      <c r="B231" s="150"/>
      <c r="C231" s="204"/>
      <c r="D231" s="206"/>
      <c r="E231" s="28" t="s">
        <v>614</v>
      </c>
      <c r="F231" s="170"/>
      <c r="G231" s="10"/>
      <c r="H231" s="10"/>
      <c r="I231" s="10"/>
      <c r="J231" s="10"/>
      <c r="K231" s="10"/>
      <c r="L231" s="10"/>
      <c r="M231" s="10"/>
      <c r="N231" s="10"/>
      <c r="O231" s="10"/>
      <c r="P231" s="83"/>
      <c r="Q231" s="10"/>
      <c r="R231" s="10"/>
      <c r="S231" s="127"/>
      <c r="T231" s="127"/>
      <c r="U231" s="200"/>
    </row>
    <row r="232" spans="1:21" ht="36">
      <c r="A232" s="199"/>
      <c r="B232" s="80" t="s">
        <v>174</v>
      </c>
      <c r="C232" s="88">
        <v>1</v>
      </c>
      <c r="D232" s="150" t="s">
        <v>175</v>
      </c>
      <c r="E232" s="72" t="s">
        <v>744</v>
      </c>
      <c r="F232" s="168" t="s">
        <v>163</v>
      </c>
      <c r="G232" s="10"/>
      <c r="H232" s="10"/>
      <c r="I232" s="10"/>
      <c r="J232" s="83"/>
      <c r="K232" s="83"/>
      <c r="L232" s="83"/>
      <c r="M232" s="83"/>
      <c r="N232" s="83"/>
      <c r="O232" s="83"/>
      <c r="P232" s="10"/>
      <c r="Q232" s="10"/>
      <c r="R232" s="10"/>
      <c r="S232" s="127"/>
      <c r="T232" s="127"/>
      <c r="U232" s="200"/>
    </row>
    <row r="233" spans="1:21" ht="36">
      <c r="A233" s="199"/>
      <c r="B233" s="80" t="s">
        <v>176</v>
      </c>
      <c r="C233" s="88">
        <v>1</v>
      </c>
      <c r="D233" s="150"/>
      <c r="E233" s="28" t="s">
        <v>745</v>
      </c>
      <c r="F233" s="170"/>
      <c r="G233" s="83"/>
      <c r="H233" s="83"/>
      <c r="I233" s="83"/>
      <c r="J233" s="83"/>
      <c r="K233" s="83"/>
      <c r="L233" s="83"/>
      <c r="M233" s="83"/>
      <c r="N233" s="83"/>
      <c r="O233" s="83"/>
      <c r="P233" s="83"/>
      <c r="Q233" s="83"/>
      <c r="R233" s="83"/>
      <c r="S233" s="127"/>
      <c r="T233" s="127"/>
      <c r="U233" s="200"/>
    </row>
    <row r="234" spans="1:21" ht="36">
      <c r="A234" s="199"/>
      <c r="B234" s="80" t="s">
        <v>177</v>
      </c>
      <c r="C234" s="88">
        <v>1</v>
      </c>
      <c r="D234" s="150"/>
      <c r="E234" s="28" t="s">
        <v>746</v>
      </c>
      <c r="F234" s="170"/>
      <c r="G234" s="83"/>
      <c r="H234" s="83"/>
      <c r="I234" s="83"/>
      <c r="J234" s="83"/>
      <c r="K234" s="83"/>
      <c r="L234" s="83"/>
      <c r="M234" s="83"/>
      <c r="N234" s="83"/>
      <c r="O234" s="83"/>
      <c r="P234" s="83"/>
      <c r="Q234" s="83"/>
      <c r="R234" s="83"/>
      <c r="S234" s="127"/>
      <c r="T234" s="127"/>
      <c r="U234" s="200"/>
    </row>
    <row r="235" spans="1:21" ht="12">
      <c r="A235" s="155" t="s">
        <v>825</v>
      </c>
      <c r="B235" s="155"/>
      <c r="C235" s="155"/>
      <c r="D235" s="155"/>
      <c r="E235" s="155"/>
      <c r="F235" s="155"/>
      <c r="G235" s="155"/>
      <c r="H235" s="155"/>
      <c r="I235" s="155"/>
      <c r="J235" s="155"/>
      <c r="K235" s="155"/>
      <c r="L235" s="155"/>
      <c r="M235" s="155"/>
      <c r="N235" s="155"/>
      <c r="O235" s="155"/>
      <c r="P235" s="155"/>
      <c r="Q235" s="155"/>
      <c r="R235" s="155"/>
      <c r="S235" s="155"/>
      <c r="T235" s="155"/>
      <c r="U235" s="155"/>
    </row>
    <row r="236" spans="1:21" ht="12">
      <c r="A236" s="22">
        <v>1</v>
      </c>
      <c r="B236" s="22">
        <v>2</v>
      </c>
      <c r="C236" s="22">
        <v>3</v>
      </c>
      <c r="D236" s="103">
        <v>4</v>
      </c>
      <c r="E236" s="114">
        <v>5</v>
      </c>
      <c r="F236" s="22">
        <v>6</v>
      </c>
      <c r="G236" s="156">
        <v>7</v>
      </c>
      <c r="H236" s="156"/>
      <c r="I236" s="156"/>
      <c r="J236" s="156"/>
      <c r="K236" s="156"/>
      <c r="L236" s="156"/>
      <c r="M236" s="156"/>
      <c r="N236" s="156"/>
      <c r="O236" s="156"/>
      <c r="P236" s="156"/>
      <c r="Q236" s="156"/>
      <c r="R236" s="156"/>
      <c r="S236" s="207">
        <v>8</v>
      </c>
      <c r="T236" s="207"/>
      <c r="U236" s="207"/>
    </row>
    <row r="237" spans="1:21" ht="12">
      <c r="A237" s="154" t="s">
        <v>0</v>
      </c>
      <c r="B237" s="154" t="s">
        <v>1</v>
      </c>
      <c r="C237" s="154" t="s">
        <v>2</v>
      </c>
      <c r="D237" s="158" t="s">
        <v>3</v>
      </c>
      <c r="E237" s="154" t="s">
        <v>4</v>
      </c>
      <c r="F237" s="154" t="s">
        <v>5</v>
      </c>
      <c r="G237" s="159" t="s">
        <v>6</v>
      </c>
      <c r="H237" s="159"/>
      <c r="I237" s="159"/>
      <c r="J237" s="159"/>
      <c r="K237" s="159"/>
      <c r="L237" s="159"/>
      <c r="M237" s="159"/>
      <c r="N237" s="159"/>
      <c r="O237" s="159"/>
      <c r="P237" s="159"/>
      <c r="Q237" s="159"/>
      <c r="R237" s="159"/>
      <c r="S237" s="151" t="s">
        <v>7</v>
      </c>
      <c r="T237" s="151"/>
      <c r="U237" s="151"/>
    </row>
    <row r="238" spans="1:21" ht="12">
      <c r="A238" s="154"/>
      <c r="B238" s="154"/>
      <c r="C238" s="154"/>
      <c r="D238" s="158"/>
      <c r="E238" s="154"/>
      <c r="F238" s="154"/>
      <c r="G238" s="152" t="s">
        <v>63</v>
      </c>
      <c r="H238" s="152"/>
      <c r="I238" s="152"/>
      <c r="J238" s="152" t="s">
        <v>64</v>
      </c>
      <c r="K238" s="152"/>
      <c r="L238" s="152"/>
      <c r="M238" s="152" t="s">
        <v>65</v>
      </c>
      <c r="N238" s="152"/>
      <c r="O238" s="152"/>
      <c r="P238" s="152" t="s">
        <v>66</v>
      </c>
      <c r="Q238" s="152"/>
      <c r="R238" s="152"/>
      <c r="S238" s="154" t="s">
        <v>12</v>
      </c>
      <c r="T238" s="151" t="s">
        <v>13</v>
      </c>
      <c r="U238" s="151"/>
    </row>
    <row r="239" spans="1:21" ht="12">
      <c r="A239" s="154"/>
      <c r="B239" s="154"/>
      <c r="C239" s="154"/>
      <c r="D239" s="158"/>
      <c r="E239" s="154"/>
      <c r="F239" s="154"/>
      <c r="G239" s="104">
        <v>1</v>
      </c>
      <c r="H239" s="104">
        <v>2</v>
      </c>
      <c r="I239" s="104">
        <v>3</v>
      </c>
      <c r="J239" s="104">
        <v>4</v>
      </c>
      <c r="K239" s="104">
        <v>5</v>
      </c>
      <c r="L239" s="104">
        <v>6</v>
      </c>
      <c r="M239" s="104">
        <v>7</v>
      </c>
      <c r="N239" s="104">
        <v>8</v>
      </c>
      <c r="O239" s="104">
        <v>9</v>
      </c>
      <c r="P239" s="104">
        <v>10</v>
      </c>
      <c r="Q239" s="104">
        <v>11</v>
      </c>
      <c r="R239" s="104">
        <v>12</v>
      </c>
      <c r="S239" s="154"/>
      <c r="T239" s="102" t="s">
        <v>14</v>
      </c>
      <c r="U239" s="100" t="s">
        <v>15</v>
      </c>
    </row>
    <row r="240" spans="1:21" ht="84">
      <c r="A240" s="208" t="s">
        <v>123</v>
      </c>
      <c r="B240" s="86" t="s">
        <v>82</v>
      </c>
      <c r="C240" s="87">
        <v>1</v>
      </c>
      <c r="D240" s="87" t="s">
        <v>178</v>
      </c>
      <c r="E240" s="86" t="s">
        <v>616</v>
      </c>
      <c r="F240" s="87" t="s">
        <v>179</v>
      </c>
      <c r="G240" s="101"/>
      <c r="H240" s="101"/>
      <c r="I240" s="101"/>
      <c r="J240" s="101"/>
      <c r="K240" s="101"/>
      <c r="L240" s="101"/>
      <c r="M240" s="101"/>
      <c r="N240" s="101"/>
      <c r="O240" s="101"/>
      <c r="P240" s="101"/>
      <c r="Q240" s="101"/>
      <c r="R240" s="101"/>
      <c r="S240" s="134"/>
      <c r="T240" s="134">
        <f>5571213.11</f>
        <v>5571213.11</v>
      </c>
      <c r="U240" s="134">
        <f>T240/43</f>
        <v>129563.09558139536</v>
      </c>
    </row>
    <row r="241" spans="1:21" ht="180">
      <c r="A241" s="208"/>
      <c r="B241" s="86" t="s">
        <v>180</v>
      </c>
      <c r="C241" s="87">
        <v>1</v>
      </c>
      <c r="D241" s="87" t="s">
        <v>181</v>
      </c>
      <c r="E241" s="86" t="s">
        <v>617</v>
      </c>
      <c r="F241" s="87" t="s">
        <v>182</v>
      </c>
      <c r="G241" s="106"/>
      <c r="H241" s="106"/>
      <c r="I241" s="106"/>
      <c r="J241" s="106"/>
      <c r="K241" s="106"/>
      <c r="L241" s="106"/>
      <c r="M241" s="106"/>
      <c r="N241" s="106"/>
      <c r="O241" s="106"/>
      <c r="P241" s="106"/>
      <c r="Q241" s="106"/>
      <c r="R241" s="106"/>
      <c r="S241" s="134"/>
      <c r="T241" s="134"/>
      <c r="U241" s="198"/>
    </row>
    <row r="242" spans="1:21" ht="12">
      <c r="A242" s="208" t="s">
        <v>519</v>
      </c>
      <c r="B242" s="202" t="s">
        <v>83</v>
      </c>
      <c r="C242" s="209">
        <v>1</v>
      </c>
      <c r="D242" s="210" t="s">
        <v>183</v>
      </c>
      <c r="E242" s="29" t="s">
        <v>618</v>
      </c>
      <c r="F242" s="210" t="s">
        <v>184</v>
      </c>
      <c r="G242" s="105"/>
      <c r="H242" s="105"/>
      <c r="I242" s="105"/>
      <c r="J242" s="105"/>
      <c r="K242" s="105"/>
      <c r="L242" s="106"/>
      <c r="M242" s="105"/>
      <c r="N242" s="105"/>
      <c r="O242" s="105"/>
      <c r="P242" s="105"/>
      <c r="Q242" s="105"/>
      <c r="R242" s="106"/>
      <c r="S242" s="127"/>
      <c r="T242" s="127">
        <f>5192613.11</f>
        <v>5192613.11</v>
      </c>
      <c r="U242" s="127">
        <f>T242/43</f>
        <v>120758.44441860466</v>
      </c>
    </row>
    <row r="243" spans="1:21" ht="12">
      <c r="A243" s="208"/>
      <c r="B243" s="202"/>
      <c r="C243" s="209"/>
      <c r="D243" s="210"/>
      <c r="E243" s="29" t="s">
        <v>619</v>
      </c>
      <c r="F243" s="210"/>
      <c r="G243" s="106"/>
      <c r="H243" s="106"/>
      <c r="I243" s="106"/>
      <c r="J243" s="106"/>
      <c r="K243" s="106"/>
      <c r="L243" s="106"/>
      <c r="M243" s="106"/>
      <c r="N243" s="106"/>
      <c r="O243" s="106"/>
      <c r="P243" s="106"/>
      <c r="Q243" s="106"/>
      <c r="R243" s="106"/>
      <c r="S243" s="127"/>
      <c r="T243" s="127"/>
      <c r="U243" s="200"/>
    </row>
    <row r="244" spans="1:21" ht="24">
      <c r="A244" s="208"/>
      <c r="B244" s="202"/>
      <c r="C244" s="209"/>
      <c r="D244" s="210"/>
      <c r="E244" s="29" t="s">
        <v>620</v>
      </c>
      <c r="F244" s="210"/>
      <c r="G244" s="106"/>
      <c r="H244" s="106"/>
      <c r="I244" s="106"/>
      <c r="J244" s="106"/>
      <c r="K244" s="106"/>
      <c r="L244" s="106"/>
      <c r="M244" s="106"/>
      <c r="N244" s="106"/>
      <c r="O244" s="106"/>
      <c r="P244" s="106"/>
      <c r="Q244" s="106"/>
      <c r="R244" s="106"/>
      <c r="S244" s="127"/>
      <c r="T244" s="127"/>
      <c r="U244" s="200"/>
    </row>
    <row r="245" spans="1:21" ht="24">
      <c r="A245" s="208"/>
      <c r="B245" s="202"/>
      <c r="C245" s="209"/>
      <c r="D245" s="210"/>
      <c r="E245" s="29" t="s">
        <v>621</v>
      </c>
      <c r="F245" s="210"/>
      <c r="G245" s="106"/>
      <c r="H245" s="106"/>
      <c r="I245" s="106"/>
      <c r="J245" s="106"/>
      <c r="K245" s="106"/>
      <c r="L245" s="106"/>
      <c r="M245" s="106"/>
      <c r="N245" s="106"/>
      <c r="O245" s="106"/>
      <c r="P245" s="106"/>
      <c r="Q245" s="106"/>
      <c r="R245" s="106"/>
      <c r="S245" s="127"/>
      <c r="T245" s="127"/>
      <c r="U245" s="200"/>
    </row>
    <row r="246" spans="1:21" ht="12">
      <c r="A246" s="155" t="s">
        <v>155</v>
      </c>
      <c r="B246" s="155"/>
      <c r="C246" s="155"/>
      <c r="D246" s="155"/>
      <c r="E246" s="155"/>
      <c r="F246" s="155"/>
      <c r="G246" s="155"/>
      <c r="H246" s="155"/>
      <c r="I246" s="155"/>
      <c r="J246" s="155"/>
      <c r="K246" s="155"/>
      <c r="L246" s="155"/>
      <c r="M246" s="155"/>
      <c r="N246" s="155"/>
      <c r="O246" s="155"/>
      <c r="P246" s="155"/>
      <c r="Q246" s="155"/>
      <c r="R246" s="155"/>
      <c r="S246" s="155"/>
      <c r="T246" s="155"/>
      <c r="U246" s="155"/>
    </row>
    <row r="247" spans="1:21" ht="12">
      <c r="A247" s="103">
        <v>1</v>
      </c>
      <c r="B247" s="103">
        <v>2</v>
      </c>
      <c r="C247" s="103">
        <v>3</v>
      </c>
      <c r="D247" s="103">
        <v>4</v>
      </c>
      <c r="E247" s="103">
        <v>5</v>
      </c>
      <c r="F247" s="103">
        <v>6</v>
      </c>
      <c r="G247" s="156">
        <v>7</v>
      </c>
      <c r="H247" s="156"/>
      <c r="I247" s="156"/>
      <c r="J247" s="156"/>
      <c r="K247" s="156"/>
      <c r="L247" s="156"/>
      <c r="M247" s="156"/>
      <c r="N247" s="156"/>
      <c r="O247" s="156"/>
      <c r="P247" s="156"/>
      <c r="Q247" s="156"/>
      <c r="R247" s="156"/>
      <c r="S247" s="157">
        <v>8</v>
      </c>
      <c r="T247" s="157"/>
      <c r="U247" s="157"/>
    </row>
    <row r="248" spans="1:21" ht="12">
      <c r="A248" s="158" t="s">
        <v>59</v>
      </c>
      <c r="B248" s="158" t="s">
        <v>1</v>
      </c>
      <c r="C248" s="158" t="s">
        <v>2</v>
      </c>
      <c r="D248" s="158" t="s">
        <v>3</v>
      </c>
      <c r="E248" s="158" t="s">
        <v>4</v>
      </c>
      <c r="F248" s="158" t="s">
        <v>60</v>
      </c>
      <c r="G248" s="159" t="s">
        <v>6</v>
      </c>
      <c r="H248" s="159"/>
      <c r="I248" s="159"/>
      <c r="J248" s="159"/>
      <c r="K248" s="159"/>
      <c r="L248" s="159"/>
      <c r="M248" s="159"/>
      <c r="N248" s="159"/>
      <c r="O248" s="159"/>
      <c r="P248" s="159"/>
      <c r="Q248" s="159"/>
      <c r="R248" s="159"/>
      <c r="S248" s="151" t="s">
        <v>7</v>
      </c>
      <c r="T248" s="151"/>
      <c r="U248" s="151"/>
    </row>
    <row r="249" spans="1:21" ht="12">
      <c r="A249" s="158"/>
      <c r="B249" s="158"/>
      <c r="C249" s="158"/>
      <c r="D249" s="158"/>
      <c r="E249" s="158"/>
      <c r="F249" s="158"/>
      <c r="G249" s="152" t="s">
        <v>8</v>
      </c>
      <c r="H249" s="152"/>
      <c r="I249" s="152"/>
      <c r="J249" s="152" t="s">
        <v>9</v>
      </c>
      <c r="K249" s="152"/>
      <c r="L249" s="152"/>
      <c r="M249" s="152" t="s">
        <v>10</v>
      </c>
      <c r="N249" s="152"/>
      <c r="O249" s="152"/>
      <c r="P249" s="152" t="s">
        <v>11</v>
      </c>
      <c r="Q249" s="152"/>
      <c r="R249" s="152"/>
      <c r="S249" s="154" t="s">
        <v>12</v>
      </c>
      <c r="T249" s="151" t="s">
        <v>13</v>
      </c>
      <c r="U249" s="151"/>
    </row>
    <row r="250" spans="1:21" ht="12">
      <c r="A250" s="158"/>
      <c r="B250" s="158"/>
      <c r="C250" s="158"/>
      <c r="D250" s="158"/>
      <c r="E250" s="158"/>
      <c r="F250" s="158"/>
      <c r="G250" s="104">
        <v>1</v>
      </c>
      <c r="H250" s="104">
        <v>2</v>
      </c>
      <c r="I250" s="104">
        <v>3</v>
      </c>
      <c r="J250" s="104">
        <v>4</v>
      </c>
      <c r="K250" s="104">
        <v>5</v>
      </c>
      <c r="L250" s="104">
        <v>6</v>
      </c>
      <c r="M250" s="104">
        <v>7</v>
      </c>
      <c r="N250" s="104">
        <v>8</v>
      </c>
      <c r="O250" s="104">
        <v>9</v>
      </c>
      <c r="P250" s="104">
        <v>10</v>
      </c>
      <c r="Q250" s="104">
        <v>11</v>
      </c>
      <c r="R250" s="104">
        <v>12</v>
      </c>
      <c r="S250" s="154"/>
      <c r="T250" s="102" t="s">
        <v>14</v>
      </c>
      <c r="U250" s="100" t="s">
        <v>15</v>
      </c>
    </row>
    <row r="251" spans="1:21" ht="48">
      <c r="A251" s="153" t="s">
        <v>198</v>
      </c>
      <c r="B251" s="54" t="s">
        <v>777</v>
      </c>
      <c r="C251" s="55">
        <v>1</v>
      </c>
      <c r="D251" s="24" t="s">
        <v>199</v>
      </c>
      <c r="E251" s="30" t="s">
        <v>622</v>
      </c>
      <c r="F251" s="30" t="s">
        <v>200</v>
      </c>
      <c r="G251" s="81"/>
      <c r="H251" s="81"/>
      <c r="I251" s="81"/>
      <c r="J251" s="81"/>
      <c r="K251" s="81"/>
      <c r="L251" s="81"/>
      <c r="M251" s="83"/>
      <c r="N251" s="83"/>
      <c r="O251" s="83"/>
      <c r="P251" s="81"/>
      <c r="Q251" s="81"/>
      <c r="R251" s="81"/>
      <c r="S251" s="135"/>
      <c r="T251" s="135">
        <f>718062.46</f>
        <v>718062.46</v>
      </c>
      <c r="U251" s="136">
        <f>T251/43</f>
        <v>16699.126976744185</v>
      </c>
    </row>
    <row r="252" spans="1:21" ht="108">
      <c r="A252" s="153"/>
      <c r="B252" s="30" t="s">
        <v>169</v>
      </c>
      <c r="C252" s="73" t="s">
        <v>169</v>
      </c>
      <c r="D252" s="24" t="s">
        <v>826</v>
      </c>
      <c r="E252" s="30" t="s">
        <v>827</v>
      </c>
      <c r="F252" s="211" t="s">
        <v>828</v>
      </c>
      <c r="G252" s="81"/>
      <c r="H252" s="83"/>
      <c r="I252" s="83"/>
      <c r="J252" s="81"/>
      <c r="K252" s="81"/>
      <c r="L252" s="81"/>
      <c r="M252" s="10"/>
      <c r="N252" s="10"/>
      <c r="O252" s="10"/>
      <c r="P252" s="81"/>
      <c r="Q252" s="81"/>
      <c r="R252" s="81"/>
      <c r="S252" s="135"/>
      <c r="T252" s="135"/>
      <c r="U252" s="136"/>
    </row>
    <row r="253" spans="1:21" ht="60">
      <c r="A253" s="153"/>
      <c r="B253" s="148" t="s">
        <v>201</v>
      </c>
      <c r="C253" s="149">
        <v>1</v>
      </c>
      <c r="D253" s="24" t="s">
        <v>202</v>
      </c>
      <c r="E253" s="75" t="s">
        <v>623</v>
      </c>
      <c r="F253" s="211"/>
      <c r="G253" s="83"/>
      <c r="H253" s="83"/>
      <c r="I253" s="83"/>
      <c r="J253" s="83"/>
      <c r="K253" s="83"/>
      <c r="L253" s="83"/>
      <c r="M253" s="83"/>
      <c r="N253" s="83"/>
      <c r="O253" s="83"/>
      <c r="P253" s="83"/>
      <c r="Q253" s="83"/>
      <c r="R253" s="83"/>
      <c r="S253" s="135"/>
      <c r="T253" s="135"/>
      <c r="U253" s="136"/>
    </row>
    <row r="254" spans="1:21" ht="24">
      <c r="A254" s="153"/>
      <c r="B254" s="148"/>
      <c r="C254" s="149"/>
      <c r="D254" s="24" t="s">
        <v>203</v>
      </c>
      <c r="E254" s="75" t="s">
        <v>624</v>
      </c>
      <c r="F254" s="211"/>
      <c r="G254" s="83"/>
      <c r="H254" s="83"/>
      <c r="I254" s="83"/>
      <c r="J254" s="83"/>
      <c r="K254" s="83"/>
      <c r="L254" s="83"/>
      <c r="M254" s="83"/>
      <c r="N254" s="83"/>
      <c r="O254" s="83"/>
      <c r="P254" s="83"/>
      <c r="Q254" s="83"/>
      <c r="R254" s="83"/>
      <c r="S254" s="135"/>
      <c r="T254" s="135"/>
      <c r="U254" s="136"/>
    </row>
    <row r="255" spans="1:21" ht="12" customHeight="1">
      <c r="A255" s="153"/>
      <c r="B255" s="148"/>
      <c r="C255" s="149"/>
      <c r="D255" s="24" t="s">
        <v>204</v>
      </c>
      <c r="E255" s="75" t="s">
        <v>625</v>
      </c>
      <c r="F255" s="211"/>
      <c r="G255" s="83"/>
      <c r="H255" s="83"/>
      <c r="I255" s="83"/>
      <c r="J255" s="83"/>
      <c r="K255" s="83"/>
      <c r="L255" s="83"/>
      <c r="M255" s="83"/>
      <c r="N255" s="83"/>
      <c r="O255" s="83"/>
      <c r="P255" s="83"/>
      <c r="Q255" s="83"/>
      <c r="R255" s="83"/>
      <c r="S255" s="135"/>
      <c r="T255" s="135"/>
      <c r="U255" s="136"/>
    </row>
    <row r="256" spans="1:21" ht="36">
      <c r="A256" s="153"/>
      <c r="B256" s="148"/>
      <c r="C256" s="149"/>
      <c r="D256" s="24" t="s">
        <v>205</v>
      </c>
      <c r="E256" s="75" t="s">
        <v>626</v>
      </c>
      <c r="F256" s="211"/>
      <c r="G256" s="83"/>
      <c r="H256" s="83"/>
      <c r="I256" s="83"/>
      <c r="J256" s="83"/>
      <c r="K256" s="83"/>
      <c r="L256" s="83"/>
      <c r="M256" s="83"/>
      <c r="N256" s="83"/>
      <c r="O256" s="83"/>
      <c r="P256" s="83"/>
      <c r="Q256" s="83"/>
      <c r="R256" s="83"/>
      <c r="S256" s="135"/>
      <c r="T256" s="135"/>
      <c r="U256" s="136"/>
    </row>
    <row r="257" spans="1:21" ht="60">
      <c r="A257" s="199" t="s">
        <v>206</v>
      </c>
      <c r="B257" s="24" t="s">
        <v>207</v>
      </c>
      <c r="C257" s="41" t="s">
        <v>18</v>
      </c>
      <c r="D257" s="24" t="s">
        <v>208</v>
      </c>
      <c r="E257" s="24" t="s">
        <v>627</v>
      </c>
      <c r="F257" s="80" t="s">
        <v>209</v>
      </c>
      <c r="G257" s="64"/>
      <c r="H257" s="64"/>
      <c r="I257" s="64"/>
      <c r="J257" s="64"/>
      <c r="K257" s="64"/>
      <c r="L257" s="64"/>
      <c r="M257" s="64"/>
      <c r="N257" s="64"/>
      <c r="O257" s="64"/>
      <c r="P257" s="64"/>
      <c r="Q257" s="64"/>
      <c r="R257" s="64"/>
      <c r="S257" s="212"/>
      <c r="T257" s="212">
        <f>603147.46</f>
        <v>603147.46</v>
      </c>
      <c r="U257" s="213">
        <f>T257/43</f>
        <v>14026.685116279068</v>
      </c>
    </row>
    <row r="258" spans="1:21" ht="60" customHeight="1">
      <c r="A258" s="199"/>
      <c r="B258" s="148" t="s">
        <v>210</v>
      </c>
      <c r="C258" s="149">
        <v>1</v>
      </c>
      <c r="D258" s="148" t="s">
        <v>211</v>
      </c>
      <c r="E258" s="24" t="s">
        <v>731</v>
      </c>
      <c r="F258" s="150" t="s">
        <v>212</v>
      </c>
      <c r="G258" s="64"/>
      <c r="H258" s="64"/>
      <c r="I258" s="64"/>
      <c r="J258" s="64"/>
      <c r="K258" s="64"/>
      <c r="L258" s="64"/>
      <c r="M258" s="64"/>
      <c r="N258" s="64"/>
      <c r="O258" s="64"/>
      <c r="P258" s="64"/>
      <c r="Q258" s="64"/>
      <c r="R258" s="64"/>
      <c r="S258" s="212"/>
      <c r="T258" s="212"/>
      <c r="U258" s="213"/>
    </row>
    <row r="259" spans="1:21" ht="51.75" customHeight="1">
      <c r="A259" s="199"/>
      <c r="B259" s="148"/>
      <c r="C259" s="149"/>
      <c r="D259" s="148"/>
      <c r="E259" s="24" t="s">
        <v>829</v>
      </c>
      <c r="F259" s="150"/>
      <c r="G259" s="64"/>
      <c r="H259" s="64"/>
      <c r="I259" s="64"/>
      <c r="J259" s="64"/>
      <c r="K259" s="64"/>
      <c r="L259" s="64"/>
      <c r="M259" s="64"/>
      <c r="N259" s="64"/>
      <c r="O259" s="64"/>
      <c r="P259" s="64"/>
      <c r="Q259" s="64"/>
      <c r="R259" s="64"/>
      <c r="S259" s="212"/>
      <c r="T259" s="212"/>
      <c r="U259" s="213"/>
    </row>
    <row r="260" spans="1:21" ht="24">
      <c r="A260" s="199" t="s">
        <v>213</v>
      </c>
      <c r="B260" s="145" t="s">
        <v>520</v>
      </c>
      <c r="C260" s="149">
        <v>1</v>
      </c>
      <c r="D260" s="145" t="s">
        <v>214</v>
      </c>
      <c r="E260" s="24" t="s">
        <v>630</v>
      </c>
      <c r="F260" s="150" t="s">
        <v>490</v>
      </c>
      <c r="G260" s="65"/>
      <c r="H260" s="64"/>
      <c r="I260" s="65"/>
      <c r="J260" s="65"/>
      <c r="K260" s="65"/>
      <c r="L260" s="65"/>
      <c r="M260" s="65"/>
      <c r="N260" s="65"/>
      <c r="O260" s="65"/>
      <c r="P260" s="65"/>
      <c r="Q260" s="65"/>
      <c r="R260" s="65"/>
      <c r="S260" s="137"/>
      <c r="T260" s="137">
        <f>577149.73</f>
        <v>577149.73</v>
      </c>
      <c r="U260" s="138">
        <f>T260/43</f>
        <v>13422.086744186046</v>
      </c>
    </row>
    <row r="261" spans="1:21" ht="14.25" customHeight="1">
      <c r="A261" s="199"/>
      <c r="B261" s="145"/>
      <c r="C261" s="214"/>
      <c r="D261" s="145"/>
      <c r="E261" s="24" t="s">
        <v>631</v>
      </c>
      <c r="F261" s="150"/>
      <c r="G261" s="65"/>
      <c r="H261" s="65"/>
      <c r="I261" s="64"/>
      <c r="J261" s="64"/>
      <c r="K261" s="64"/>
      <c r="L261" s="64"/>
      <c r="M261" s="64"/>
      <c r="N261" s="65"/>
      <c r="O261" s="65"/>
      <c r="P261" s="65"/>
      <c r="Q261" s="65"/>
      <c r="R261" s="65"/>
      <c r="S261" s="137"/>
      <c r="T261" s="137"/>
      <c r="U261" s="138"/>
    </row>
    <row r="262" spans="1:21" ht="24">
      <c r="A262" s="199"/>
      <c r="B262" s="145"/>
      <c r="C262" s="214"/>
      <c r="D262" s="145"/>
      <c r="E262" s="24" t="s">
        <v>632</v>
      </c>
      <c r="F262" s="150"/>
      <c r="G262" s="65"/>
      <c r="H262" s="65"/>
      <c r="I262" s="65"/>
      <c r="J262" s="65"/>
      <c r="K262" s="65"/>
      <c r="L262" s="65"/>
      <c r="M262" s="65"/>
      <c r="N262" s="64"/>
      <c r="O262" s="64"/>
      <c r="P262" s="64"/>
      <c r="Q262" s="65"/>
      <c r="R262" s="65"/>
      <c r="S262" s="137"/>
      <c r="T262" s="137"/>
      <c r="U262" s="138"/>
    </row>
    <row r="263" spans="1:21" ht="34.5" customHeight="1">
      <c r="A263" s="215" t="s">
        <v>215</v>
      </c>
      <c r="B263" s="148" t="s">
        <v>216</v>
      </c>
      <c r="C263" s="149" t="s">
        <v>18</v>
      </c>
      <c r="D263" s="148" t="s">
        <v>217</v>
      </c>
      <c r="E263" s="24" t="s">
        <v>633</v>
      </c>
      <c r="F263" s="150" t="s">
        <v>218</v>
      </c>
      <c r="G263" s="64"/>
      <c r="H263" s="65"/>
      <c r="I263" s="65"/>
      <c r="J263" s="65"/>
      <c r="K263" s="65"/>
      <c r="L263" s="65"/>
      <c r="M263" s="65"/>
      <c r="N263" s="65"/>
      <c r="O263" s="65"/>
      <c r="P263" s="65"/>
      <c r="Q263" s="65"/>
      <c r="R263" s="65"/>
      <c r="S263" s="137"/>
      <c r="T263" s="137">
        <f>577149.73</f>
        <v>577149.73</v>
      </c>
      <c r="U263" s="138">
        <f>T263/43</f>
        <v>13422.086744186046</v>
      </c>
    </row>
    <row r="264" spans="1:21" ht="36" customHeight="1">
      <c r="A264" s="215"/>
      <c r="B264" s="148"/>
      <c r="C264" s="149"/>
      <c r="D264" s="148"/>
      <c r="E264" s="24" t="s">
        <v>634</v>
      </c>
      <c r="F264" s="150"/>
      <c r="G264" s="65"/>
      <c r="H264" s="64"/>
      <c r="I264" s="65"/>
      <c r="J264" s="65"/>
      <c r="K264" s="65"/>
      <c r="L264" s="65"/>
      <c r="M264" s="65"/>
      <c r="N264" s="65"/>
      <c r="O264" s="65"/>
      <c r="P264" s="65"/>
      <c r="Q264" s="65"/>
      <c r="R264" s="65"/>
      <c r="S264" s="137"/>
      <c r="T264" s="137"/>
      <c r="U264" s="138"/>
    </row>
    <row r="265" spans="1:21" ht="36.75" customHeight="1">
      <c r="A265" s="215"/>
      <c r="B265" s="148"/>
      <c r="C265" s="149"/>
      <c r="D265" s="148"/>
      <c r="E265" s="24" t="s">
        <v>635</v>
      </c>
      <c r="F265" s="150"/>
      <c r="G265" s="65"/>
      <c r="H265" s="64"/>
      <c r="I265" s="64"/>
      <c r="J265" s="65"/>
      <c r="K265" s="65"/>
      <c r="L265" s="65"/>
      <c r="M265" s="65"/>
      <c r="N265" s="64"/>
      <c r="O265" s="65"/>
      <c r="P265" s="65"/>
      <c r="Q265" s="65"/>
      <c r="R265" s="65"/>
      <c r="S265" s="137"/>
      <c r="T265" s="137"/>
      <c r="U265" s="138"/>
    </row>
    <row r="266" spans="1:21" ht="41.25" customHeight="1">
      <c r="A266" s="215"/>
      <c r="B266" s="148"/>
      <c r="C266" s="149"/>
      <c r="D266" s="148"/>
      <c r="E266" s="24" t="s">
        <v>636</v>
      </c>
      <c r="F266" s="150"/>
      <c r="G266" s="65"/>
      <c r="H266" s="64"/>
      <c r="I266" s="64"/>
      <c r="J266" s="64"/>
      <c r="K266" s="64"/>
      <c r="L266" s="64"/>
      <c r="M266" s="64"/>
      <c r="N266" s="64"/>
      <c r="O266" s="64"/>
      <c r="P266" s="64"/>
      <c r="Q266" s="64"/>
      <c r="R266" s="64"/>
      <c r="S266" s="137"/>
      <c r="T266" s="137"/>
      <c r="U266" s="138"/>
    </row>
    <row r="267" spans="1:21" ht="36" customHeight="1">
      <c r="A267" s="215" t="s">
        <v>219</v>
      </c>
      <c r="B267" s="211" t="s">
        <v>765</v>
      </c>
      <c r="C267" s="216">
        <v>1</v>
      </c>
      <c r="D267" s="211" t="s">
        <v>766</v>
      </c>
      <c r="E267" s="30" t="s">
        <v>628</v>
      </c>
      <c r="F267" s="211" t="s">
        <v>489</v>
      </c>
      <c r="G267" s="83"/>
      <c r="H267" s="10"/>
      <c r="I267" s="10"/>
      <c r="J267" s="10"/>
      <c r="K267" s="10"/>
      <c r="L267" s="10"/>
      <c r="M267" s="10"/>
      <c r="N267" s="10"/>
      <c r="O267" s="10"/>
      <c r="P267" s="10"/>
      <c r="Q267" s="10"/>
      <c r="R267" s="10"/>
      <c r="S267" s="137"/>
      <c r="T267" s="137">
        <f>632720.25</f>
        <v>632720.25</v>
      </c>
      <c r="U267" s="138">
        <f>T267/43</f>
        <v>14714.42441860465</v>
      </c>
    </row>
    <row r="268" spans="1:21" ht="24">
      <c r="A268" s="215"/>
      <c r="B268" s="211"/>
      <c r="C268" s="216"/>
      <c r="D268" s="211"/>
      <c r="E268" s="30" t="s">
        <v>629</v>
      </c>
      <c r="F268" s="211"/>
      <c r="G268" s="83"/>
      <c r="H268" s="10"/>
      <c r="I268" s="10"/>
      <c r="J268" s="10"/>
      <c r="K268" s="10"/>
      <c r="L268" s="10"/>
      <c r="M268" s="10"/>
      <c r="N268" s="10"/>
      <c r="O268" s="10"/>
      <c r="P268" s="10"/>
      <c r="Q268" s="10"/>
      <c r="R268" s="10"/>
      <c r="S268" s="137"/>
      <c r="T268" s="137"/>
      <c r="U268" s="138"/>
    </row>
    <row r="269" spans="1:21" ht="24">
      <c r="A269" s="215"/>
      <c r="B269" s="211"/>
      <c r="C269" s="216"/>
      <c r="D269" s="211"/>
      <c r="E269" s="109" t="s">
        <v>767</v>
      </c>
      <c r="F269" s="80" t="s">
        <v>220</v>
      </c>
      <c r="G269" s="64"/>
      <c r="H269" s="64"/>
      <c r="I269" s="64"/>
      <c r="J269" s="64"/>
      <c r="K269" s="64"/>
      <c r="L269" s="64"/>
      <c r="M269" s="64"/>
      <c r="N269" s="64"/>
      <c r="O269" s="64"/>
      <c r="P269" s="64"/>
      <c r="Q269" s="64"/>
      <c r="R269" s="64"/>
      <c r="S269" s="137"/>
      <c r="T269" s="137"/>
      <c r="U269" s="138"/>
    </row>
    <row r="270" spans="1:21" ht="24">
      <c r="A270" s="215"/>
      <c r="B270" s="211"/>
      <c r="C270" s="216"/>
      <c r="D270" s="211"/>
      <c r="E270" s="109" t="s">
        <v>768</v>
      </c>
      <c r="F270" s="109" t="s">
        <v>220</v>
      </c>
      <c r="G270" s="37"/>
      <c r="H270" s="37"/>
      <c r="I270" s="37"/>
      <c r="J270" s="37"/>
      <c r="K270" s="37"/>
      <c r="L270" s="37"/>
      <c r="M270" s="37"/>
      <c r="N270" s="37"/>
      <c r="O270" s="37"/>
      <c r="P270" s="37"/>
      <c r="Q270" s="37"/>
      <c r="R270" s="37"/>
      <c r="S270" s="137"/>
      <c r="T270" s="137"/>
      <c r="U270" s="138"/>
    </row>
    <row r="271" spans="1:21" ht="24" customHeight="1">
      <c r="A271" s="215"/>
      <c r="B271" s="211"/>
      <c r="C271" s="216"/>
      <c r="D271" s="211"/>
      <c r="E271" s="109" t="s">
        <v>769</v>
      </c>
      <c r="F271" s="168" t="s">
        <v>222</v>
      </c>
      <c r="G271" s="53"/>
      <c r="H271" s="64"/>
      <c r="I271" s="65"/>
      <c r="J271" s="65"/>
      <c r="K271" s="65"/>
      <c r="L271" s="65"/>
      <c r="M271" s="65"/>
      <c r="N271" s="65"/>
      <c r="O271" s="65"/>
      <c r="P271" s="65"/>
      <c r="Q271" s="65"/>
      <c r="R271" s="65"/>
      <c r="S271" s="137"/>
      <c r="T271" s="137"/>
      <c r="U271" s="138"/>
    </row>
    <row r="272" spans="1:21" ht="24">
      <c r="A272" s="215"/>
      <c r="B272" s="211"/>
      <c r="C272" s="216"/>
      <c r="D272" s="211"/>
      <c r="E272" s="109" t="s">
        <v>770</v>
      </c>
      <c r="F272" s="168"/>
      <c r="G272" s="65"/>
      <c r="H272" s="65"/>
      <c r="I272" s="64"/>
      <c r="J272" s="65"/>
      <c r="K272" s="65"/>
      <c r="L272" s="65"/>
      <c r="M272" s="65"/>
      <c r="N272" s="65"/>
      <c r="O272" s="65"/>
      <c r="P272" s="65"/>
      <c r="Q272" s="65"/>
      <c r="R272" s="65"/>
      <c r="S272" s="137"/>
      <c r="T272" s="137"/>
      <c r="U272" s="138"/>
    </row>
    <row r="273" spans="1:21" ht="14.25" customHeight="1">
      <c r="A273" s="215"/>
      <c r="B273" s="211"/>
      <c r="C273" s="216"/>
      <c r="D273" s="211"/>
      <c r="E273" s="109" t="s">
        <v>771</v>
      </c>
      <c r="F273" s="168"/>
      <c r="G273" s="65"/>
      <c r="H273" s="65"/>
      <c r="I273" s="65"/>
      <c r="J273" s="64"/>
      <c r="K273" s="65"/>
      <c r="L273" s="65"/>
      <c r="M273" s="65"/>
      <c r="N273" s="65"/>
      <c r="O273" s="65"/>
      <c r="P273" s="65"/>
      <c r="Q273" s="65"/>
      <c r="R273" s="65"/>
      <c r="S273" s="137"/>
      <c r="T273" s="137"/>
      <c r="U273" s="138"/>
    </row>
    <row r="274" spans="1:21" ht="14.25" customHeight="1">
      <c r="A274" s="215"/>
      <c r="B274" s="211"/>
      <c r="C274" s="216"/>
      <c r="D274" s="211"/>
      <c r="E274" s="109" t="s">
        <v>772</v>
      </c>
      <c r="F274" s="168"/>
      <c r="G274" s="65"/>
      <c r="H274" s="65"/>
      <c r="I274" s="65"/>
      <c r="J274" s="65"/>
      <c r="K274" s="64"/>
      <c r="L274" s="65"/>
      <c r="M274" s="65"/>
      <c r="N274" s="65"/>
      <c r="O274" s="65"/>
      <c r="P274" s="65"/>
      <c r="Q274" s="65"/>
      <c r="R274" s="65"/>
      <c r="S274" s="137"/>
      <c r="T274" s="137"/>
      <c r="U274" s="138"/>
    </row>
    <row r="275" spans="1:21" ht="24">
      <c r="A275" s="215"/>
      <c r="B275" s="211"/>
      <c r="C275" s="216"/>
      <c r="D275" s="211"/>
      <c r="E275" s="109" t="s">
        <v>773</v>
      </c>
      <c r="F275" s="168"/>
      <c r="G275" s="65"/>
      <c r="H275" s="65"/>
      <c r="I275" s="65"/>
      <c r="J275" s="65"/>
      <c r="K275" s="65"/>
      <c r="L275" s="64"/>
      <c r="M275" s="65"/>
      <c r="N275" s="65"/>
      <c r="O275" s="65"/>
      <c r="P275" s="65"/>
      <c r="Q275" s="65"/>
      <c r="R275" s="65"/>
      <c r="S275" s="137"/>
      <c r="T275" s="137"/>
      <c r="U275" s="138"/>
    </row>
    <row r="276" spans="1:21" ht="14.25" customHeight="1">
      <c r="A276" s="215"/>
      <c r="B276" s="211"/>
      <c r="C276" s="216"/>
      <c r="D276" s="211"/>
      <c r="E276" s="109" t="s">
        <v>774</v>
      </c>
      <c r="F276" s="168"/>
      <c r="G276" s="37"/>
      <c r="H276" s="37"/>
      <c r="I276" s="37"/>
      <c r="J276" s="37"/>
      <c r="K276" s="37"/>
      <c r="L276" s="37"/>
      <c r="M276" s="37"/>
      <c r="N276" s="37"/>
      <c r="O276" s="37"/>
      <c r="P276" s="37"/>
      <c r="Q276" s="37"/>
      <c r="R276" s="37"/>
      <c r="S276" s="137"/>
      <c r="T276" s="137"/>
      <c r="U276" s="138"/>
    </row>
    <row r="277" spans="1:21" ht="48">
      <c r="A277" s="215"/>
      <c r="B277" s="150" t="s">
        <v>720</v>
      </c>
      <c r="C277" s="170">
        <v>60</v>
      </c>
      <c r="D277" s="109" t="s">
        <v>221</v>
      </c>
      <c r="E277" s="109" t="s">
        <v>732</v>
      </c>
      <c r="F277" s="168" t="s">
        <v>220</v>
      </c>
      <c r="G277" s="64"/>
      <c r="H277" s="64"/>
      <c r="I277" s="64"/>
      <c r="J277" s="64"/>
      <c r="K277" s="64"/>
      <c r="L277" s="64"/>
      <c r="M277" s="64"/>
      <c r="N277" s="64"/>
      <c r="O277" s="64"/>
      <c r="P277" s="64"/>
      <c r="Q277" s="64"/>
      <c r="R277" s="64"/>
      <c r="S277" s="137"/>
      <c r="T277" s="137"/>
      <c r="U277" s="138"/>
    </row>
    <row r="278" spans="1:21" ht="108">
      <c r="A278" s="215"/>
      <c r="B278" s="150"/>
      <c r="C278" s="170"/>
      <c r="D278" s="109" t="s">
        <v>567</v>
      </c>
      <c r="E278" s="109" t="s">
        <v>733</v>
      </c>
      <c r="F278" s="168"/>
      <c r="G278" s="64"/>
      <c r="H278" s="64"/>
      <c r="I278" s="64"/>
      <c r="J278" s="64"/>
      <c r="K278" s="64"/>
      <c r="L278" s="64"/>
      <c r="M278" s="64"/>
      <c r="N278" s="64"/>
      <c r="O278" s="64"/>
      <c r="P278" s="64"/>
      <c r="Q278" s="64"/>
      <c r="R278" s="64"/>
      <c r="S278" s="137"/>
      <c r="T278" s="137"/>
      <c r="U278" s="138"/>
    </row>
    <row r="279" spans="1:21" ht="12">
      <c r="A279" s="164" t="s">
        <v>223</v>
      </c>
      <c r="B279" s="164"/>
      <c r="C279" s="164"/>
      <c r="D279" s="164"/>
      <c r="E279" s="164"/>
      <c r="F279" s="164"/>
      <c r="G279" s="164"/>
      <c r="H279" s="164"/>
      <c r="I279" s="164"/>
      <c r="J279" s="164"/>
      <c r="K279" s="164"/>
      <c r="L279" s="164"/>
      <c r="M279" s="164"/>
      <c r="N279" s="164"/>
      <c r="O279" s="164"/>
      <c r="P279" s="164"/>
      <c r="Q279" s="164"/>
      <c r="R279" s="164"/>
      <c r="S279" s="164"/>
      <c r="T279" s="164"/>
      <c r="U279" s="164"/>
    </row>
    <row r="280" spans="1:21" ht="12">
      <c r="A280" s="155" t="s">
        <v>224</v>
      </c>
      <c r="B280" s="155"/>
      <c r="C280" s="155"/>
      <c r="D280" s="155"/>
      <c r="E280" s="155"/>
      <c r="F280" s="155"/>
      <c r="G280" s="155"/>
      <c r="H280" s="155"/>
      <c r="I280" s="155"/>
      <c r="J280" s="155"/>
      <c r="K280" s="155"/>
      <c r="L280" s="155"/>
      <c r="M280" s="155"/>
      <c r="N280" s="155"/>
      <c r="O280" s="155"/>
      <c r="P280" s="155"/>
      <c r="Q280" s="155"/>
      <c r="R280" s="155"/>
      <c r="S280" s="155"/>
      <c r="T280" s="155"/>
      <c r="U280" s="155"/>
    </row>
    <row r="281" spans="1:21" ht="12">
      <c r="A281" s="103">
        <v>1</v>
      </c>
      <c r="B281" s="103">
        <v>2</v>
      </c>
      <c r="C281" s="103">
        <v>3</v>
      </c>
      <c r="D281" s="103">
        <v>4</v>
      </c>
      <c r="E281" s="103">
        <v>5</v>
      </c>
      <c r="F281" s="103">
        <v>6</v>
      </c>
      <c r="G281" s="156">
        <v>7</v>
      </c>
      <c r="H281" s="156"/>
      <c r="I281" s="156"/>
      <c r="J281" s="156"/>
      <c r="K281" s="156"/>
      <c r="L281" s="156"/>
      <c r="M281" s="156"/>
      <c r="N281" s="156"/>
      <c r="O281" s="156"/>
      <c r="P281" s="156"/>
      <c r="Q281" s="156"/>
      <c r="R281" s="156"/>
      <c r="S281" s="157">
        <v>8</v>
      </c>
      <c r="T281" s="157"/>
      <c r="U281" s="157"/>
    </row>
    <row r="282" spans="1:21" ht="12">
      <c r="A282" s="158" t="s">
        <v>0</v>
      </c>
      <c r="B282" s="158" t="s">
        <v>1</v>
      </c>
      <c r="C282" s="158" t="s">
        <v>2</v>
      </c>
      <c r="D282" s="158" t="s">
        <v>3</v>
      </c>
      <c r="E282" s="158" t="s">
        <v>4</v>
      </c>
      <c r="F282" s="158" t="s">
        <v>5</v>
      </c>
      <c r="G282" s="159" t="s">
        <v>6</v>
      </c>
      <c r="H282" s="159"/>
      <c r="I282" s="159"/>
      <c r="J282" s="159"/>
      <c r="K282" s="159"/>
      <c r="L282" s="159"/>
      <c r="M282" s="159"/>
      <c r="N282" s="159"/>
      <c r="O282" s="159"/>
      <c r="P282" s="159"/>
      <c r="Q282" s="159"/>
      <c r="R282" s="159"/>
      <c r="S282" s="151" t="s">
        <v>7</v>
      </c>
      <c r="T282" s="151"/>
      <c r="U282" s="151"/>
    </row>
    <row r="283" spans="1:21" ht="12">
      <c r="A283" s="158"/>
      <c r="B283" s="158"/>
      <c r="C283" s="158"/>
      <c r="D283" s="158"/>
      <c r="E283" s="158"/>
      <c r="F283" s="158"/>
      <c r="G283" s="152" t="s">
        <v>8</v>
      </c>
      <c r="H283" s="152"/>
      <c r="I283" s="152"/>
      <c r="J283" s="152" t="s">
        <v>9</v>
      </c>
      <c r="K283" s="152"/>
      <c r="L283" s="152"/>
      <c r="M283" s="152" t="s">
        <v>10</v>
      </c>
      <c r="N283" s="152"/>
      <c r="O283" s="152"/>
      <c r="P283" s="152" t="s">
        <v>11</v>
      </c>
      <c r="Q283" s="152"/>
      <c r="R283" s="152"/>
      <c r="S283" s="154" t="s">
        <v>12</v>
      </c>
      <c r="T283" s="151" t="s">
        <v>13</v>
      </c>
      <c r="U283" s="151"/>
    </row>
    <row r="284" spans="1:21" ht="12">
      <c r="A284" s="158"/>
      <c r="B284" s="158"/>
      <c r="C284" s="158"/>
      <c r="D284" s="158"/>
      <c r="E284" s="158"/>
      <c r="F284" s="158"/>
      <c r="G284" s="104">
        <v>1</v>
      </c>
      <c r="H284" s="104">
        <v>2</v>
      </c>
      <c r="I284" s="104">
        <v>3</v>
      </c>
      <c r="J284" s="104">
        <v>4</v>
      </c>
      <c r="K284" s="104">
        <v>5</v>
      </c>
      <c r="L284" s="104">
        <v>6</v>
      </c>
      <c r="M284" s="104">
        <v>7</v>
      </c>
      <c r="N284" s="104">
        <v>8</v>
      </c>
      <c r="O284" s="104">
        <v>9</v>
      </c>
      <c r="P284" s="104">
        <v>10</v>
      </c>
      <c r="Q284" s="104">
        <v>11</v>
      </c>
      <c r="R284" s="104">
        <v>12</v>
      </c>
      <c r="S284" s="154"/>
      <c r="T284" s="107" t="s">
        <v>14</v>
      </c>
      <c r="U284" s="100" t="s">
        <v>15</v>
      </c>
    </row>
    <row r="285" spans="1:21" ht="36">
      <c r="A285" s="153" t="s">
        <v>225</v>
      </c>
      <c r="B285" s="148" t="s">
        <v>226</v>
      </c>
      <c r="C285" s="149">
        <v>1</v>
      </c>
      <c r="D285" s="148" t="s">
        <v>227</v>
      </c>
      <c r="E285" s="24" t="s">
        <v>637</v>
      </c>
      <c r="F285" s="145" t="s">
        <v>521</v>
      </c>
      <c r="G285" s="81"/>
      <c r="H285" s="81"/>
      <c r="I285" s="81"/>
      <c r="J285" s="83"/>
      <c r="K285" s="83"/>
      <c r="L285" s="83"/>
      <c r="M285" s="83"/>
      <c r="N285" s="81"/>
      <c r="O285" s="81"/>
      <c r="P285" s="81"/>
      <c r="Q285" s="81"/>
      <c r="R285" s="81"/>
      <c r="S285" s="132"/>
      <c r="T285" s="132">
        <f>358080.25</f>
        <v>358080.25</v>
      </c>
      <c r="U285" s="133">
        <f>T285/43</f>
        <v>8327.447674418605</v>
      </c>
    </row>
    <row r="286" spans="1:21" ht="24">
      <c r="A286" s="153"/>
      <c r="B286" s="148"/>
      <c r="C286" s="148"/>
      <c r="D286" s="148"/>
      <c r="E286" s="75" t="s">
        <v>638</v>
      </c>
      <c r="F286" s="145"/>
      <c r="G286" s="81"/>
      <c r="H286" s="81"/>
      <c r="I286" s="81"/>
      <c r="J286" s="83"/>
      <c r="K286" s="83"/>
      <c r="L286" s="81"/>
      <c r="M286" s="81"/>
      <c r="N286" s="81"/>
      <c r="O286" s="81"/>
      <c r="P286" s="81"/>
      <c r="Q286" s="81"/>
      <c r="R286" s="81"/>
      <c r="S286" s="132"/>
      <c r="T286" s="132"/>
      <c r="U286" s="133"/>
    </row>
    <row r="287" spans="1:21" ht="36">
      <c r="A287" s="153"/>
      <c r="B287" s="148"/>
      <c r="C287" s="148"/>
      <c r="D287" s="148"/>
      <c r="E287" s="75" t="s">
        <v>639</v>
      </c>
      <c r="F287" s="145"/>
      <c r="G287" s="81"/>
      <c r="H287" s="81"/>
      <c r="I287" s="81"/>
      <c r="J287" s="81"/>
      <c r="K287" s="81"/>
      <c r="L287" s="83"/>
      <c r="M287" s="83"/>
      <c r="N287" s="83"/>
      <c r="O287" s="83"/>
      <c r="P287" s="81"/>
      <c r="Q287" s="81"/>
      <c r="R287" s="81"/>
      <c r="S287" s="132"/>
      <c r="T287" s="132"/>
      <c r="U287" s="133"/>
    </row>
    <row r="288" spans="1:21" ht="24">
      <c r="A288" s="153" t="s">
        <v>522</v>
      </c>
      <c r="B288" s="148" t="s">
        <v>228</v>
      </c>
      <c r="C288" s="149">
        <v>1</v>
      </c>
      <c r="D288" s="24" t="s">
        <v>229</v>
      </c>
      <c r="E288" s="24" t="s">
        <v>640</v>
      </c>
      <c r="F288" s="148" t="s">
        <v>523</v>
      </c>
      <c r="G288" s="83"/>
      <c r="H288" s="83"/>
      <c r="I288" s="83"/>
      <c r="J288" s="81"/>
      <c r="K288" s="81"/>
      <c r="L288" s="81"/>
      <c r="M288" s="81"/>
      <c r="N288" s="81"/>
      <c r="O288" s="81"/>
      <c r="P288" s="81"/>
      <c r="Q288" s="81"/>
      <c r="R288" s="81"/>
      <c r="S288" s="132"/>
      <c r="T288" s="132">
        <f>558080.25</f>
        <v>558080.25</v>
      </c>
      <c r="U288" s="133">
        <f>T288/43</f>
        <v>12978.610465116279</v>
      </c>
    </row>
    <row r="289" spans="1:21" ht="36">
      <c r="A289" s="153"/>
      <c r="B289" s="148"/>
      <c r="C289" s="149"/>
      <c r="D289" s="204" t="s">
        <v>230</v>
      </c>
      <c r="E289" s="80" t="s">
        <v>641</v>
      </c>
      <c r="F289" s="148"/>
      <c r="G289" s="81"/>
      <c r="H289" s="10"/>
      <c r="I289" s="10"/>
      <c r="J289" s="83"/>
      <c r="K289" s="83"/>
      <c r="L289" s="81"/>
      <c r="M289" s="81"/>
      <c r="N289" s="81"/>
      <c r="O289" s="81"/>
      <c r="P289" s="81"/>
      <c r="Q289" s="81"/>
      <c r="R289" s="81"/>
      <c r="S289" s="132"/>
      <c r="T289" s="132"/>
      <c r="U289" s="133"/>
    </row>
    <row r="290" spans="1:21" ht="12">
      <c r="A290" s="153"/>
      <c r="B290" s="148"/>
      <c r="C290" s="149"/>
      <c r="D290" s="204"/>
      <c r="E290" s="89" t="s">
        <v>642</v>
      </c>
      <c r="F290" s="148"/>
      <c r="G290" s="81"/>
      <c r="H290" s="81"/>
      <c r="I290" s="81"/>
      <c r="J290" s="10"/>
      <c r="K290" s="10"/>
      <c r="L290" s="83"/>
      <c r="M290" s="81"/>
      <c r="N290" s="81"/>
      <c r="O290" s="81"/>
      <c r="P290" s="81"/>
      <c r="Q290" s="81"/>
      <c r="R290" s="81"/>
      <c r="S290" s="132"/>
      <c r="T290" s="132"/>
      <c r="U290" s="133"/>
    </row>
    <row r="291" spans="1:21" ht="36">
      <c r="A291" s="153" t="s">
        <v>120</v>
      </c>
      <c r="B291" s="148" t="s">
        <v>524</v>
      </c>
      <c r="C291" s="149">
        <v>0.3</v>
      </c>
      <c r="D291" s="149" t="s">
        <v>127</v>
      </c>
      <c r="E291" s="24" t="s">
        <v>645</v>
      </c>
      <c r="F291" s="148" t="s">
        <v>525</v>
      </c>
      <c r="G291" s="10"/>
      <c r="H291" s="10"/>
      <c r="I291" s="10"/>
      <c r="J291" s="83"/>
      <c r="K291" s="10"/>
      <c r="L291" s="10"/>
      <c r="M291" s="10"/>
      <c r="N291" s="10"/>
      <c r="O291" s="35"/>
      <c r="P291" s="10"/>
      <c r="Q291" s="10"/>
      <c r="R291" s="10"/>
      <c r="S291" s="134"/>
      <c r="T291" s="134">
        <f>358080.25</f>
        <v>358080.25</v>
      </c>
      <c r="U291" s="125">
        <f>T291/43</f>
        <v>8327.447674418605</v>
      </c>
    </row>
    <row r="292" spans="1:21" ht="24">
      <c r="A292" s="153"/>
      <c r="B292" s="148"/>
      <c r="C292" s="149"/>
      <c r="D292" s="149"/>
      <c r="E292" s="24" t="s">
        <v>646</v>
      </c>
      <c r="F292" s="148"/>
      <c r="G292" s="10"/>
      <c r="H292" s="10"/>
      <c r="I292" s="10"/>
      <c r="J292" s="35"/>
      <c r="K292" s="83"/>
      <c r="L292" s="83"/>
      <c r="M292" s="10"/>
      <c r="N292" s="10"/>
      <c r="O292" s="10"/>
      <c r="P292" s="10"/>
      <c r="Q292" s="10"/>
      <c r="R292" s="10"/>
      <c r="S292" s="134"/>
      <c r="T292" s="134"/>
      <c r="U292" s="125"/>
    </row>
    <row r="293" spans="1:21" ht="24">
      <c r="A293" s="153"/>
      <c r="B293" s="148"/>
      <c r="C293" s="149"/>
      <c r="D293" s="149"/>
      <c r="E293" s="24" t="s">
        <v>647</v>
      </c>
      <c r="F293" s="148"/>
      <c r="G293" s="10"/>
      <c r="H293" s="10"/>
      <c r="I293" s="10"/>
      <c r="J293" s="10"/>
      <c r="K293" s="10"/>
      <c r="L293" s="10"/>
      <c r="M293" s="83"/>
      <c r="N293" s="10"/>
      <c r="O293" s="10"/>
      <c r="P293" s="10"/>
      <c r="Q293" s="10"/>
      <c r="R293" s="10"/>
      <c r="S293" s="134"/>
      <c r="T293" s="134"/>
      <c r="U293" s="125"/>
    </row>
    <row r="294" spans="1:21" ht="30" customHeight="1">
      <c r="A294" s="153" t="s">
        <v>231</v>
      </c>
      <c r="B294" s="145" t="s">
        <v>526</v>
      </c>
      <c r="C294" s="144">
        <v>1</v>
      </c>
      <c r="D294" s="144" t="s">
        <v>232</v>
      </c>
      <c r="E294" s="75" t="s">
        <v>643</v>
      </c>
      <c r="F294" s="148" t="s">
        <v>525</v>
      </c>
      <c r="G294" s="81"/>
      <c r="H294" s="10"/>
      <c r="I294" s="10"/>
      <c r="J294" s="10"/>
      <c r="K294" s="10"/>
      <c r="L294" s="83"/>
      <c r="M294" s="83"/>
      <c r="N294" s="83"/>
      <c r="O294" s="83"/>
      <c r="P294" s="81"/>
      <c r="Q294" s="81"/>
      <c r="R294" s="81"/>
      <c r="S294" s="130"/>
      <c r="T294" s="130">
        <f>358080.25-S294</f>
        <v>358080.25</v>
      </c>
      <c r="U294" s="131">
        <f>T294/43</f>
        <v>8327.447674418605</v>
      </c>
    </row>
    <row r="295" spans="1:21" ht="37.5" customHeight="1">
      <c r="A295" s="153"/>
      <c r="B295" s="145"/>
      <c r="C295" s="144"/>
      <c r="D295" s="144"/>
      <c r="E295" s="75" t="s">
        <v>644</v>
      </c>
      <c r="F295" s="148"/>
      <c r="G295" s="81"/>
      <c r="H295" s="81"/>
      <c r="I295" s="81"/>
      <c r="J295" s="81"/>
      <c r="K295" s="81"/>
      <c r="L295" s="81"/>
      <c r="M295" s="81"/>
      <c r="N295" s="81"/>
      <c r="O295" s="81"/>
      <c r="P295" s="66"/>
      <c r="Q295" s="66"/>
      <c r="R295" s="81"/>
      <c r="S295" s="130"/>
      <c r="T295" s="130"/>
      <c r="U295" s="131"/>
    </row>
    <row r="296" spans="1:21" ht="12">
      <c r="A296" s="155" t="s">
        <v>156</v>
      </c>
      <c r="B296" s="155"/>
      <c r="C296" s="155"/>
      <c r="D296" s="155"/>
      <c r="E296" s="155"/>
      <c r="F296" s="155"/>
      <c r="G296" s="155"/>
      <c r="H296" s="155"/>
      <c r="I296" s="155"/>
      <c r="J296" s="155"/>
      <c r="K296" s="155"/>
      <c r="L296" s="155"/>
      <c r="M296" s="155"/>
      <c r="N296" s="155"/>
      <c r="O296" s="155"/>
      <c r="P296" s="155"/>
      <c r="Q296" s="155"/>
      <c r="R296" s="155"/>
      <c r="S296" s="155"/>
      <c r="T296" s="155"/>
      <c r="U296" s="155"/>
    </row>
    <row r="297" spans="1:21" ht="12">
      <c r="A297" s="103">
        <v>1</v>
      </c>
      <c r="B297" s="103">
        <v>2</v>
      </c>
      <c r="C297" s="103">
        <v>3</v>
      </c>
      <c r="D297" s="103">
        <v>4</v>
      </c>
      <c r="E297" s="103">
        <v>5</v>
      </c>
      <c r="F297" s="103">
        <v>6</v>
      </c>
      <c r="G297" s="156">
        <v>7</v>
      </c>
      <c r="H297" s="156"/>
      <c r="I297" s="156"/>
      <c r="J297" s="156"/>
      <c r="K297" s="156"/>
      <c r="L297" s="156"/>
      <c r="M297" s="156"/>
      <c r="N297" s="156"/>
      <c r="O297" s="156"/>
      <c r="P297" s="156"/>
      <c r="Q297" s="156"/>
      <c r="R297" s="156"/>
      <c r="S297" s="157">
        <v>8</v>
      </c>
      <c r="T297" s="157"/>
      <c r="U297" s="157"/>
    </row>
    <row r="298" spans="1:21" ht="12">
      <c r="A298" s="158" t="s">
        <v>0</v>
      </c>
      <c r="B298" s="158" t="s">
        <v>1</v>
      </c>
      <c r="C298" s="158" t="s">
        <v>2</v>
      </c>
      <c r="D298" s="158" t="s">
        <v>3</v>
      </c>
      <c r="E298" s="158" t="s">
        <v>4</v>
      </c>
      <c r="F298" s="158" t="s">
        <v>5</v>
      </c>
      <c r="G298" s="159" t="s">
        <v>6</v>
      </c>
      <c r="H298" s="159"/>
      <c r="I298" s="159"/>
      <c r="J298" s="159"/>
      <c r="K298" s="159"/>
      <c r="L298" s="159"/>
      <c r="M298" s="159"/>
      <c r="N298" s="159"/>
      <c r="O298" s="159"/>
      <c r="P298" s="159"/>
      <c r="Q298" s="159"/>
      <c r="R298" s="159"/>
      <c r="S298" s="151" t="s">
        <v>7</v>
      </c>
      <c r="T298" s="151"/>
      <c r="U298" s="151"/>
    </row>
    <row r="299" spans="1:21" ht="12">
      <c r="A299" s="158"/>
      <c r="B299" s="158"/>
      <c r="C299" s="158"/>
      <c r="D299" s="158"/>
      <c r="E299" s="158"/>
      <c r="F299" s="158"/>
      <c r="G299" s="152" t="s">
        <v>8</v>
      </c>
      <c r="H299" s="152"/>
      <c r="I299" s="152"/>
      <c r="J299" s="152" t="s">
        <v>9</v>
      </c>
      <c r="K299" s="152"/>
      <c r="L299" s="152"/>
      <c r="M299" s="152" t="s">
        <v>10</v>
      </c>
      <c r="N299" s="152"/>
      <c r="O299" s="152"/>
      <c r="P299" s="152" t="s">
        <v>11</v>
      </c>
      <c r="Q299" s="152"/>
      <c r="R299" s="152"/>
      <c r="S299" s="154" t="s">
        <v>12</v>
      </c>
      <c r="T299" s="151" t="s">
        <v>13</v>
      </c>
      <c r="U299" s="151"/>
    </row>
    <row r="300" spans="1:21" ht="12">
      <c r="A300" s="158"/>
      <c r="B300" s="158"/>
      <c r="C300" s="158"/>
      <c r="D300" s="158"/>
      <c r="E300" s="158"/>
      <c r="F300" s="158"/>
      <c r="G300" s="104">
        <v>1</v>
      </c>
      <c r="H300" s="104">
        <v>2</v>
      </c>
      <c r="I300" s="104">
        <v>3</v>
      </c>
      <c r="J300" s="104">
        <v>4</v>
      </c>
      <c r="K300" s="104">
        <v>5</v>
      </c>
      <c r="L300" s="104">
        <v>6</v>
      </c>
      <c r="M300" s="104">
        <v>7</v>
      </c>
      <c r="N300" s="104">
        <v>8</v>
      </c>
      <c r="O300" s="104">
        <v>9</v>
      </c>
      <c r="P300" s="104">
        <v>10</v>
      </c>
      <c r="Q300" s="104">
        <v>11</v>
      </c>
      <c r="R300" s="104">
        <v>12</v>
      </c>
      <c r="S300" s="154"/>
      <c r="T300" s="107" t="s">
        <v>14</v>
      </c>
      <c r="U300" s="100" t="s">
        <v>15</v>
      </c>
    </row>
    <row r="301" spans="1:21" ht="36">
      <c r="A301" s="153" t="s">
        <v>233</v>
      </c>
      <c r="B301" s="148" t="s">
        <v>234</v>
      </c>
      <c r="C301" s="149">
        <v>0.7</v>
      </c>
      <c r="D301" s="148" t="s">
        <v>235</v>
      </c>
      <c r="E301" s="24" t="s">
        <v>648</v>
      </c>
      <c r="F301" s="148" t="s">
        <v>527</v>
      </c>
      <c r="G301" s="81"/>
      <c r="H301" s="81"/>
      <c r="I301" s="83"/>
      <c r="J301" s="83"/>
      <c r="K301" s="83"/>
      <c r="L301" s="81"/>
      <c r="M301" s="81"/>
      <c r="N301" s="81"/>
      <c r="O301" s="81"/>
      <c r="P301" s="81"/>
      <c r="Q301" s="81"/>
      <c r="R301" s="81"/>
      <c r="S301" s="132"/>
      <c r="T301" s="132">
        <f>358080.25</f>
        <v>358080.25</v>
      </c>
      <c r="U301" s="196">
        <f>T301/43</f>
        <v>8327.447674418605</v>
      </c>
    </row>
    <row r="302" spans="1:21" ht="24">
      <c r="A302" s="153"/>
      <c r="B302" s="148"/>
      <c r="C302" s="148"/>
      <c r="D302" s="148"/>
      <c r="E302" s="24" t="s">
        <v>649</v>
      </c>
      <c r="F302" s="148"/>
      <c r="G302" s="81"/>
      <c r="H302" s="81"/>
      <c r="I302" s="81"/>
      <c r="J302" s="81"/>
      <c r="K302" s="81"/>
      <c r="L302" s="81"/>
      <c r="M302" s="83"/>
      <c r="N302" s="81"/>
      <c r="O302" s="81"/>
      <c r="P302" s="81"/>
      <c r="Q302" s="81"/>
      <c r="R302" s="81"/>
      <c r="S302" s="132"/>
      <c r="T302" s="132"/>
      <c r="U302" s="196"/>
    </row>
    <row r="303" spans="1:21" ht="24">
      <c r="A303" s="153"/>
      <c r="B303" s="148"/>
      <c r="C303" s="148"/>
      <c r="D303" s="148"/>
      <c r="E303" s="24" t="s">
        <v>650</v>
      </c>
      <c r="F303" s="148"/>
      <c r="G303" s="81"/>
      <c r="H303" s="81"/>
      <c r="I303" s="81"/>
      <c r="J303" s="81"/>
      <c r="K303" s="81"/>
      <c r="L303" s="81"/>
      <c r="M303" s="83"/>
      <c r="N303" s="81"/>
      <c r="O303" s="81"/>
      <c r="P303" s="81"/>
      <c r="Q303" s="81"/>
      <c r="R303" s="81"/>
      <c r="S303" s="132"/>
      <c r="T303" s="132"/>
      <c r="U303" s="196"/>
    </row>
    <row r="304" spans="1:21" ht="24">
      <c r="A304" s="153" t="s">
        <v>528</v>
      </c>
      <c r="B304" s="148" t="s">
        <v>236</v>
      </c>
      <c r="C304" s="148">
        <v>2</v>
      </c>
      <c r="D304" s="148" t="s">
        <v>237</v>
      </c>
      <c r="E304" s="24" t="s">
        <v>651</v>
      </c>
      <c r="F304" s="148" t="s">
        <v>529</v>
      </c>
      <c r="G304" s="81"/>
      <c r="H304" s="81"/>
      <c r="I304" s="81"/>
      <c r="J304" s="81"/>
      <c r="K304" s="81"/>
      <c r="L304" s="83"/>
      <c r="M304" s="81"/>
      <c r="N304" s="81"/>
      <c r="O304" s="81"/>
      <c r="P304" s="81"/>
      <c r="Q304" s="81"/>
      <c r="R304" s="81"/>
      <c r="S304" s="132"/>
      <c r="T304" s="132">
        <f>358080.25</f>
        <v>358080.25</v>
      </c>
      <c r="U304" s="196">
        <f>T304/43</f>
        <v>8327.447674418605</v>
      </c>
    </row>
    <row r="305" spans="1:21" ht="48">
      <c r="A305" s="153"/>
      <c r="B305" s="148"/>
      <c r="C305" s="148"/>
      <c r="D305" s="148"/>
      <c r="E305" s="75" t="s">
        <v>652</v>
      </c>
      <c r="F305" s="148"/>
      <c r="G305" s="81"/>
      <c r="H305" s="81"/>
      <c r="I305" s="81"/>
      <c r="J305" s="81"/>
      <c r="K305" s="81"/>
      <c r="L305" s="81"/>
      <c r="M305" s="81"/>
      <c r="N305" s="81"/>
      <c r="O305" s="83"/>
      <c r="P305" s="81"/>
      <c r="Q305" s="81"/>
      <c r="R305" s="81"/>
      <c r="S305" s="132"/>
      <c r="T305" s="132"/>
      <c r="U305" s="196"/>
    </row>
    <row r="306" spans="1:21" ht="12">
      <c r="A306" s="153"/>
      <c r="B306" s="148"/>
      <c r="C306" s="148"/>
      <c r="D306" s="148"/>
      <c r="E306" s="75" t="s">
        <v>653</v>
      </c>
      <c r="F306" s="148"/>
      <c r="G306" s="81"/>
      <c r="H306" s="81"/>
      <c r="I306" s="81"/>
      <c r="J306" s="81"/>
      <c r="K306" s="81"/>
      <c r="L306" s="81"/>
      <c r="M306" s="81"/>
      <c r="N306" s="81"/>
      <c r="O306" s="81"/>
      <c r="P306" s="81"/>
      <c r="Q306" s="81"/>
      <c r="R306" s="83"/>
      <c r="S306" s="132"/>
      <c r="T306" s="132"/>
      <c r="U306" s="196"/>
    </row>
    <row r="307" spans="1:21" ht="36">
      <c r="A307" s="153" t="s">
        <v>238</v>
      </c>
      <c r="B307" s="148" t="s">
        <v>530</v>
      </c>
      <c r="C307" s="148">
        <v>2</v>
      </c>
      <c r="D307" s="148" t="s">
        <v>239</v>
      </c>
      <c r="E307" s="24" t="s">
        <v>654</v>
      </c>
      <c r="F307" s="148" t="s">
        <v>531</v>
      </c>
      <c r="G307" s="83"/>
      <c r="H307" s="10"/>
      <c r="I307" s="10"/>
      <c r="J307" s="10"/>
      <c r="K307" s="10"/>
      <c r="L307" s="10"/>
      <c r="M307" s="10"/>
      <c r="N307" s="10"/>
      <c r="O307" s="10"/>
      <c r="P307" s="10"/>
      <c r="Q307" s="10"/>
      <c r="R307" s="10"/>
      <c r="S307" s="134"/>
      <c r="T307" s="134">
        <v>358080.25</v>
      </c>
      <c r="U307" s="125">
        <v>8327.45</v>
      </c>
    </row>
    <row r="308" spans="1:21" ht="24">
      <c r="A308" s="153"/>
      <c r="B308" s="148"/>
      <c r="C308" s="148"/>
      <c r="D308" s="148"/>
      <c r="E308" s="24" t="s">
        <v>655</v>
      </c>
      <c r="F308" s="148"/>
      <c r="G308" s="83"/>
      <c r="H308" s="83"/>
      <c r="I308" s="10"/>
      <c r="J308" s="10"/>
      <c r="K308" s="10"/>
      <c r="L308" s="10"/>
      <c r="M308" s="10"/>
      <c r="N308" s="10"/>
      <c r="O308" s="10"/>
      <c r="P308" s="10"/>
      <c r="Q308" s="10"/>
      <c r="R308" s="10"/>
      <c r="S308" s="134"/>
      <c r="T308" s="134"/>
      <c r="U308" s="125"/>
    </row>
    <row r="309" spans="1:21" ht="24">
      <c r="A309" s="153"/>
      <c r="B309" s="148"/>
      <c r="C309" s="148"/>
      <c r="D309" s="148"/>
      <c r="E309" s="24" t="s">
        <v>656</v>
      </c>
      <c r="F309" s="148"/>
      <c r="G309" s="10"/>
      <c r="H309" s="10"/>
      <c r="I309" s="83"/>
      <c r="J309" s="83"/>
      <c r="K309" s="83"/>
      <c r="L309" s="83"/>
      <c r="M309" s="83"/>
      <c r="N309" s="83"/>
      <c r="O309" s="83"/>
      <c r="P309" s="83"/>
      <c r="Q309" s="83"/>
      <c r="R309" s="83"/>
      <c r="S309" s="134"/>
      <c r="T309" s="134"/>
      <c r="U309" s="125"/>
    </row>
    <row r="310" spans="1:21" ht="12">
      <c r="A310" s="153" t="s">
        <v>240</v>
      </c>
      <c r="B310" s="217" t="s">
        <v>532</v>
      </c>
      <c r="C310" s="218" t="s">
        <v>18</v>
      </c>
      <c r="D310" s="148" t="s">
        <v>533</v>
      </c>
      <c r="E310" s="24" t="s">
        <v>657</v>
      </c>
      <c r="F310" s="148" t="s">
        <v>534</v>
      </c>
      <c r="G310" s="83"/>
      <c r="H310" s="83"/>
      <c r="I310" s="83"/>
      <c r="J310" s="81"/>
      <c r="K310" s="81"/>
      <c r="L310" s="81"/>
      <c r="M310" s="81"/>
      <c r="N310" s="81"/>
      <c r="O310" s="81"/>
      <c r="P310" s="81"/>
      <c r="Q310" s="81"/>
      <c r="R310" s="81"/>
      <c r="S310" s="132"/>
      <c r="T310" s="132">
        <v>718080.25</v>
      </c>
      <c r="U310" s="133">
        <v>16699.25</v>
      </c>
    </row>
    <row r="311" spans="1:21" ht="20.25" customHeight="1">
      <c r="A311" s="153"/>
      <c r="B311" s="217"/>
      <c r="C311" s="218"/>
      <c r="D311" s="148"/>
      <c r="E311" s="145" t="s">
        <v>658</v>
      </c>
      <c r="F311" s="153"/>
      <c r="G311" s="220"/>
      <c r="H311" s="220"/>
      <c r="I311" s="220"/>
      <c r="J311" s="219"/>
      <c r="K311" s="219"/>
      <c r="L311" s="219"/>
      <c r="M311" s="219"/>
      <c r="N311" s="219"/>
      <c r="O311" s="219"/>
      <c r="P311" s="219"/>
      <c r="Q311" s="219"/>
      <c r="R311" s="219"/>
      <c r="S311" s="132"/>
      <c r="T311" s="132"/>
      <c r="U311" s="133"/>
    </row>
    <row r="312" spans="1:21" ht="25.5" customHeight="1">
      <c r="A312" s="153"/>
      <c r="B312" s="217"/>
      <c r="C312" s="218"/>
      <c r="D312" s="148"/>
      <c r="E312" s="145"/>
      <c r="F312" s="153"/>
      <c r="G312" s="220"/>
      <c r="H312" s="220"/>
      <c r="I312" s="220"/>
      <c r="J312" s="219"/>
      <c r="K312" s="219"/>
      <c r="L312" s="219"/>
      <c r="M312" s="219"/>
      <c r="N312" s="219"/>
      <c r="O312" s="219"/>
      <c r="P312" s="219"/>
      <c r="Q312" s="219"/>
      <c r="R312" s="219"/>
      <c r="S312" s="132"/>
      <c r="T312" s="132"/>
      <c r="U312" s="133"/>
    </row>
    <row r="313" spans="1:21" ht="24">
      <c r="A313" s="153"/>
      <c r="B313" s="148" t="s">
        <v>535</v>
      </c>
      <c r="C313" s="149">
        <v>1</v>
      </c>
      <c r="D313" s="148"/>
      <c r="E313" s="75" t="s">
        <v>659</v>
      </c>
      <c r="F313" s="153"/>
      <c r="G313" s="81"/>
      <c r="H313" s="81"/>
      <c r="I313" s="81"/>
      <c r="J313" s="81"/>
      <c r="K313" s="81"/>
      <c r="L313" s="83"/>
      <c r="M313" s="83"/>
      <c r="N313" s="81"/>
      <c r="O313" s="81"/>
      <c r="P313" s="81"/>
      <c r="Q313" s="81"/>
      <c r="R313" s="81"/>
      <c r="S313" s="132"/>
      <c r="T313" s="132"/>
      <c r="U313" s="133"/>
    </row>
    <row r="314" spans="1:21" ht="24">
      <c r="A314" s="153"/>
      <c r="B314" s="148"/>
      <c r="C314" s="149"/>
      <c r="D314" s="148"/>
      <c r="E314" s="75" t="s">
        <v>660</v>
      </c>
      <c r="F314" s="153"/>
      <c r="G314" s="82"/>
      <c r="H314" s="82"/>
      <c r="I314" s="82"/>
      <c r="J314" s="82"/>
      <c r="K314" s="82"/>
      <c r="L314" s="82"/>
      <c r="M314" s="82"/>
      <c r="N314" s="36"/>
      <c r="O314" s="36"/>
      <c r="P314" s="82"/>
      <c r="Q314" s="82"/>
      <c r="R314" s="82"/>
      <c r="S314" s="132"/>
      <c r="T314" s="132"/>
      <c r="U314" s="133"/>
    </row>
    <row r="315" spans="1:21" ht="43.5" customHeight="1">
      <c r="A315" s="199" t="s">
        <v>722</v>
      </c>
      <c r="B315" s="150" t="s">
        <v>241</v>
      </c>
      <c r="C315" s="221">
        <v>3</v>
      </c>
      <c r="D315" s="221" t="s">
        <v>536</v>
      </c>
      <c r="E315" s="80" t="s">
        <v>661</v>
      </c>
      <c r="F315" s="148" t="s">
        <v>537</v>
      </c>
      <c r="G315" s="82"/>
      <c r="H315" s="82"/>
      <c r="I315" s="82"/>
      <c r="J315" s="36"/>
      <c r="K315" s="82"/>
      <c r="L315" s="82"/>
      <c r="M315" s="82"/>
      <c r="N315" s="82"/>
      <c r="O315" s="82"/>
      <c r="P315" s="82"/>
      <c r="Q315" s="82"/>
      <c r="R315" s="82"/>
      <c r="S315" s="130"/>
      <c r="T315" s="130">
        <f>358080.25</f>
        <v>358080.25</v>
      </c>
      <c r="U315" s="131">
        <f>T315/43</f>
        <v>8327.447674418605</v>
      </c>
    </row>
    <row r="316" spans="1:21" ht="32.25" customHeight="1">
      <c r="A316" s="199"/>
      <c r="B316" s="150"/>
      <c r="C316" s="221"/>
      <c r="D316" s="221"/>
      <c r="E316" s="80" t="s">
        <v>662</v>
      </c>
      <c r="F316" s="148"/>
      <c r="G316" s="82"/>
      <c r="H316" s="82"/>
      <c r="I316" s="82"/>
      <c r="J316" s="82"/>
      <c r="K316" s="36"/>
      <c r="L316" s="36"/>
      <c r="M316" s="36"/>
      <c r="N316" s="36"/>
      <c r="O316" s="36"/>
      <c r="P316" s="36"/>
      <c r="Q316" s="36"/>
      <c r="R316" s="36"/>
      <c r="S316" s="130"/>
      <c r="T316" s="130"/>
      <c r="U316" s="131"/>
    </row>
    <row r="317" spans="1:21" ht="37.5" customHeight="1">
      <c r="A317" s="199"/>
      <c r="B317" s="150"/>
      <c r="C317" s="221"/>
      <c r="D317" s="221"/>
      <c r="E317" s="79" t="s">
        <v>663</v>
      </c>
      <c r="F317" s="148"/>
      <c r="G317" s="82"/>
      <c r="H317" s="82"/>
      <c r="I317" s="82"/>
      <c r="J317" s="82"/>
      <c r="K317" s="36"/>
      <c r="L317" s="36"/>
      <c r="M317" s="36"/>
      <c r="N317" s="36"/>
      <c r="O317" s="36"/>
      <c r="P317" s="36"/>
      <c r="Q317" s="36"/>
      <c r="R317" s="36"/>
      <c r="S317" s="130"/>
      <c r="T317" s="130"/>
      <c r="U317" s="131"/>
    </row>
    <row r="318" spans="1:21" ht="24">
      <c r="A318" s="199"/>
      <c r="B318" s="150"/>
      <c r="C318" s="221"/>
      <c r="D318" s="221"/>
      <c r="E318" s="80" t="s">
        <v>664</v>
      </c>
      <c r="F318" s="148"/>
      <c r="G318" s="82"/>
      <c r="H318" s="82"/>
      <c r="I318" s="82"/>
      <c r="J318" s="82"/>
      <c r="K318" s="36"/>
      <c r="L318" s="36"/>
      <c r="M318" s="36"/>
      <c r="N318" s="36"/>
      <c r="O318" s="36"/>
      <c r="P318" s="36"/>
      <c r="Q318" s="36"/>
      <c r="R318" s="36"/>
      <c r="S318" s="130"/>
      <c r="T318" s="130"/>
      <c r="U318" s="131"/>
    </row>
    <row r="319" spans="1:21" ht="12">
      <c r="A319" s="155" t="s">
        <v>242</v>
      </c>
      <c r="B319" s="155"/>
      <c r="C319" s="155"/>
      <c r="D319" s="155"/>
      <c r="E319" s="155"/>
      <c r="F319" s="155"/>
      <c r="G319" s="155"/>
      <c r="H319" s="155"/>
      <c r="I319" s="155"/>
      <c r="J319" s="155"/>
      <c r="K319" s="155"/>
      <c r="L319" s="155"/>
      <c r="M319" s="155"/>
      <c r="N319" s="155"/>
      <c r="O319" s="155"/>
      <c r="P319" s="155"/>
      <c r="Q319" s="155"/>
      <c r="R319" s="155"/>
      <c r="S319" s="155"/>
      <c r="T319" s="155"/>
      <c r="U319" s="155"/>
    </row>
    <row r="320" spans="1:21" ht="12">
      <c r="A320" s="103">
        <v>1</v>
      </c>
      <c r="B320" s="103">
        <v>2</v>
      </c>
      <c r="C320" s="103">
        <v>3</v>
      </c>
      <c r="D320" s="103">
        <v>4</v>
      </c>
      <c r="E320" s="103">
        <v>5</v>
      </c>
      <c r="F320" s="103">
        <v>6</v>
      </c>
      <c r="G320" s="156">
        <v>7</v>
      </c>
      <c r="H320" s="156"/>
      <c r="I320" s="156"/>
      <c r="J320" s="156"/>
      <c r="K320" s="156"/>
      <c r="L320" s="156"/>
      <c r="M320" s="156"/>
      <c r="N320" s="156"/>
      <c r="O320" s="156"/>
      <c r="P320" s="156"/>
      <c r="Q320" s="156"/>
      <c r="R320" s="156"/>
      <c r="S320" s="157">
        <v>8</v>
      </c>
      <c r="T320" s="157"/>
      <c r="U320" s="157"/>
    </row>
    <row r="321" spans="1:21" ht="12">
      <c r="A321" s="158" t="s">
        <v>0</v>
      </c>
      <c r="B321" s="158" t="s">
        <v>1</v>
      </c>
      <c r="C321" s="158" t="s">
        <v>2</v>
      </c>
      <c r="D321" s="158" t="s">
        <v>3</v>
      </c>
      <c r="E321" s="158" t="s">
        <v>4</v>
      </c>
      <c r="F321" s="158" t="s">
        <v>5</v>
      </c>
      <c r="G321" s="159" t="s">
        <v>6</v>
      </c>
      <c r="H321" s="159"/>
      <c r="I321" s="159"/>
      <c r="J321" s="159"/>
      <c r="K321" s="159"/>
      <c r="L321" s="159"/>
      <c r="M321" s="159"/>
      <c r="N321" s="159"/>
      <c r="O321" s="159"/>
      <c r="P321" s="159"/>
      <c r="Q321" s="159"/>
      <c r="R321" s="159"/>
      <c r="S321" s="151" t="s">
        <v>7</v>
      </c>
      <c r="T321" s="151"/>
      <c r="U321" s="151"/>
    </row>
    <row r="322" spans="1:21" ht="12">
      <c r="A322" s="158"/>
      <c r="B322" s="158"/>
      <c r="C322" s="158"/>
      <c r="D322" s="158"/>
      <c r="E322" s="158"/>
      <c r="F322" s="158"/>
      <c r="G322" s="152" t="s">
        <v>8</v>
      </c>
      <c r="H322" s="152"/>
      <c r="I322" s="152"/>
      <c r="J322" s="152" t="s">
        <v>9</v>
      </c>
      <c r="K322" s="152"/>
      <c r="L322" s="152"/>
      <c r="M322" s="152" t="s">
        <v>10</v>
      </c>
      <c r="N322" s="152"/>
      <c r="O322" s="152"/>
      <c r="P322" s="152" t="s">
        <v>11</v>
      </c>
      <c r="Q322" s="152"/>
      <c r="R322" s="152"/>
      <c r="S322" s="154" t="s">
        <v>12</v>
      </c>
      <c r="T322" s="151" t="s">
        <v>13</v>
      </c>
      <c r="U322" s="151"/>
    </row>
    <row r="323" spans="1:21" ht="12">
      <c r="A323" s="158"/>
      <c r="B323" s="158"/>
      <c r="C323" s="158"/>
      <c r="D323" s="158"/>
      <c r="E323" s="158"/>
      <c r="F323" s="158"/>
      <c r="G323" s="104">
        <v>1</v>
      </c>
      <c r="H323" s="104">
        <v>2</v>
      </c>
      <c r="I323" s="104">
        <v>3</v>
      </c>
      <c r="J323" s="104">
        <v>4</v>
      </c>
      <c r="K323" s="104">
        <v>5</v>
      </c>
      <c r="L323" s="104">
        <v>6</v>
      </c>
      <c r="M323" s="104">
        <v>7</v>
      </c>
      <c r="N323" s="104">
        <v>8</v>
      </c>
      <c r="O323" s="104">
        <v>9</v>
      </c>
      <c r="P323" s="104">
        <v>10</v>
      </c>
      <c r="Q323" s="104">
        <v>11</v>
      </c>
      <c r="R323" s="104">
        <v>12</v>
      </c>
      <c r="S323" s="154"/>
      <c r="T323" s="107" t="s">
        <v>14</v>
      </c>
      <c r="U323" s="100" t="s">
        <v>15</v>
      </c>
    </row>
    <row r="324" spans="1:21" ht="24">
      <c r="A324" s="153" t="s">
        <v>248</v>
      </c>
      <c r="B324" s="150" t="s">
        <v>556</v>
      </c>
      <c r="C324" s="223">
        <v>1</v>
      </c>
      <c r="D324" s="221" t="s">
        <v>557</v>
      </c>
      <c r="E324" s="77" t="s">
        <v>705</v>
      </c>
      <c r="F324" s="145" t="s">
        <v>558</v>
      </c>
      <c r="G324" s="81"/>
      <c r="H324" s="81"/>
      <c r="I324" s="81"/>
      <c r="J324" s="83"/>
      <c r="K324" s="83"/>
      <c r="L324" s="10"/>
      <c r="M324" s="10"/>
      <c r="N324" s="81"/>
      <c r="O324" s="81"/>
      <c r="P324" s="81"/>
      <c r="Q324" s="81"/>
      <c r="R324" s="81"/>
      <c r="S324" s="222"/>
      <c r="T324" s="222">
        <f>558080.25-S324</f>
        <v>558080.25</v>
      </c>
      <c r="U324" s="222">
        <f>T324/43</f>
        <v>12978.610465116279</v>
      </c>
    </row>
    <row r="325" spans="1:21" ht="12" customHeight="1">
      <c r="A325" s="153"/>
      <c r="B325" s="150"/>
      <c r="C325" s="223"/>
      <c r="D325" s="221"/>
      <c r="E325" s="32" t="s">
        <v>706</v>
      </c>
      <c r="F325" s="188"/>
      <c r="G325" s="81"/>
      <c r="H325" s="81"/>
      <c r="I325" s="81"/>
      <c r="J325" s="10"/>
      <c r="K325" s="10"/>
      <c r="L325" s="10"/>
      <c r="M325" s="83"/>
      <c r="N325" s="10"/>
      <c r="O325" s="81"/>
      <c r="P325" s="81"/>
      <c r="Q325" s="81"/>
      <c r="R325" s="81"/>
      <c r="S325" s="222"/>
      <c r="T325" s="222"/>
      <c r="U325" s="222"/>
    </row>
    <row r="326" spans="1:21" ht="24">
      <c r="A326" s="153"/>
      <c r="B326" s="150"/>
      <c r="C326" s="223"/>
      <c r="D326" s="221"/>
      <c r="E326" s="32" t="s">
        <v>707</v>
      </c>
      <c r="F326" s="188"/>
      <c r="G326" s="81"/>
      <c r="H326" s="81"/>
      <c r="I326" s="81"/>
      <c r="J326" s="10"/>
      <c r="K326" s="10"/>
      <c r="L326" s="10"/>
      <c r="M326" s="81"/>
      <c r="N326" s="83"/>
      <c r="O326" s="83"/>
      <c r="P326" s="10"/>
      <c r="Q326" s="81"/>
      <c r="R326" s="81"/>
      <c r="S326" s="222"/>
      <c r="T326" s="222"/>
      <c r="U326" s="222"/>
    </row>
    <row r="327" spans="1:21" ht="24">
      <c r="A327" s="153"/>
      <c r="B327" s="150"/>
      <c r="C327" s="223"/>
      <c r="D327" s="221"/>
      <c r="E327" s="77" t="s">
        <v>708</v>
      </c>
      <c r="F327" s="188"/>
      <c r="G327" s="81"/>
      <c r="H327" s="81"/>
      <c r="I327" s="81"/>
      <c r="J327" s="81"/>
      <c r="K327" s="81"/>
      <c r="L327" s="81"/>
      <c r="M327" s="81"/>
      <c r="N327" s="81"/>
      <c r="O327" s="81"/>
      <c r="P327" s="83"/>
      <c r="Q327" s="83"/>
      <c r="R327" s="10"/>
      <c r="S327" s="222"/>
      <c r="T327" s="222"/>
      <c r="U327" s="222"/>
    </row>
    <row r="328" spans="1:21" ht="24">
      <c r="A328" s="153" t="s">
        <v>668</v>
      </c>
      <c r="B328" s="145" t="s">
        <v>243</v>
      </c>
      <c r="C328" s="144">
        <v>1</v>
      </c>
      <c r="D328" s="144" t="s">
        <v>244</v>
      </c>
      <c r="E328" s="77" t="s">
        <v>665</v>
      </c>
      <c r="F328" s="144" t="s">
        <v>538</v>
      </c>
      <c r="G328" s="83"/>
      <c r="H328" s="83"/>
      <c r="I328" s="81"/>
      <c r="J328" s="81"/>
      <c r="K328" s="81"/>
      <c r="L328" s="81"/>
      <c r="M328" s="81"/>
      <c r="N328" s="81"/>
      <c r="O328" s="81"/>
      <c r="P328" s="81"/>
      <c r="Q328" s="81"/>
      <c r="R328" s="81"/>
      <c r="S328" s="129"/>
      <c r="T328" s="129">
        <f>460080.25-S328</f>
        <v>460080.25</v>
      </c>
      <c r="U328" s="129">
        <f>T328/43</f>
        <v>10699.540697674418</v>
      </c>
    </row>
    <row r="329" spans="1:21" ht="12">
      <c r="A329" s="153"/>
      <c r="B329" s="145"/>
      <c r="C329" s="144"/>
      <c r="D329" s="144"/>
      <c r="E329" s="77" t="s">
        <v>666</v>
      </c>
      <c r="F329" s="144"/>
      <c r="G329" s="81"/>
      <c r="H329" s="81"/>
      <c r="I329" s="83"/>
      <c r="J329" s="83"/>
      <c r="K329" s="83"/>
      <c r="L329" s="83"/>
      <c r="M329" s="83"/>
      <c r="N329" s="83"/>
      <c r="O329" s="83"/>
      <c r="P329" s="83"/>
      <c r="Q329" s="83"/>
      <c r="R329" s="83"/>
      <c r="S329" s="129"/>
      <c r="T329" s="129"/>
      <c r="U329" s="129"/>
    </row>
    <row r="330" spans="1:21" ht="12">
      <c r="A330" s="153"/>
      <c r="B330" s="145"/>
      <c r="C330" s="144"/>
      <c r="D330" s="144"/>
      <c r="E330" s="77" t="s">
        <v>667</v>
      </c>
      <c r="F330" s="144"/>
      <c r="G330" s="83"/>
      <c r="H330" s="83"/>
      <c r="I330" s="83"/>
      <c r="J330" s="83"/>
      <c r="K330" s="10"/>
      <c r="L330" s="10"/>
      <c r="M330" s="10"/>
      <c r="N330" s="10"/>
      <c r="O330" s="10"/>
      <c r="P330" s="10"/>
      <c r="Q330" s="10"/>
      <c r="R330" s="10"/>
      <c r="S330" s="129"/>
      <c r="T330" s="129"/>
      <c r="U330" s="129"/>
    </row>
    <row r="331" spans="1:21" ht="24">
      <c r="A331" s="153" t="s">
        <v>539</v>
      </c>
      <c r="B331" s="145" t="s">
        <v>245</v>
      </c>
      <c r="C331" s="144">
        <v>0.8</v>
      </c>
      <c r="D331" s="145" t="s">
        <v>540</v>
      </c>
      <c r="E331" s="38" t="s">
        <v>669</v>
      </c>
      <c r="F331" s="145" t="s">
        <v>541</v>
      </c>
      <c r="G331" s="81"/>
      <c r="H331" s="81"/>
      <c r="I331" s="83"/>
      <c r="J331" s="83"/>
      <c r="K331" s="83"/>
      <c r="L331" s="83"/>
      <c r="M331" s="83"/>
      <c r="N331" s="81"/>
      <c r="O331" s="81"/>
      <c r="P331" s="81"/>
      <c r="Q331" s="81"/>
      <c r="R331" s="81"/>
      <c r="S331" s="130"/>
      <c r="T331" s="130">
        <f>358080.25</f>
        <v>358080.25</v>
      </c>
      <c r="U331" s="131">
        <f>T331/43</f>
        <v>8327.447674418605</v>
      </c>
    </row>
    <row r="332" spans="1:21" ht="24">
      <c r="A332" s="153"/>
      <c r="B332" s="145"/>
      <c r="C332" s="144"/>
      <c r="D332" s="145"/>
      <c r="E332" s="32" t="s">
        <v>670</v>
      </c>
      <c r="F332" s="188"/>
      <c r="G332" s="81"/>
      <c r="H332" s="81"/>
      <c r="I332" s="10"/>
      <c r="J332" s="10"/>
      <c r="K332" s="10"/>
      <c r="L332" s="10"/>
      <c r="M332" s="83"/>
      <c r="N332" s="10"/>
      <c r="O332" s="81"/>
      <c r="P332" s="81"/>
      <c r="Q332" s="81"/>
      <c r="R332" s="81"/>
      <c r="S332" s="130"/>
      <c r="T332" s="130"/>
      <c r="U332" s="131"/>
    </row>
    <row r="333" spans="1:21" ht="24">
      <c r="A333" s="153"/>
      <c r="B333" s="145"/>
      <c r="C333" s="145"/>
      <c r="D333" s="145"/>
      <c r="E333" s="32" t="s">
        <v>671</v>
      </c>
      <c r="F333" s="188"/>
      <c r="G333" s="81"/>
      <c r="H333" s="81"/>
      <c r="I333" s="81"/>
      <c r="J333" s="81"/>
      <c r="K333" s="81"/>
      <c r="L333" s="81"/>
      <c r="M333" s="81"/>
      <c r="N333" s="83"/>
      <c r="O333" s="83"/>
      <c r="P333" s="83"/>
      <c r="Q333" s="81"/>
      <c r="R333" s="81"/>
      <c r="S333" s="130"/>
      <c r="T333" s="130"/>
      <c r="U333" s="131"/>
    </row>
    <row r="334" spans="1:21" ht="12">
      <c r="A334" s="153" t="s">
        <v>246</v>
      </c>
      <c r="B334" s="145" t="s">
        <v>542</v>
      </c>
      <c r="C334" s="144">
        <v>0.7</v>
      </c>
      <c r="D334" s="145" t="s">
        <v>132</v>
      </c>
      <c r="E334" s="39" t="s">
        <v>672</v>
      </c>
      <c r="F334" s="145" t="s">
        <v>543</v>
      </c>
      <c r="G334" s="10"/>
      <c r="H334" s="83"/>
      <c r="I334" s="83"/>
      <c r="J334" s="83"/>
      <c r="K334" s="83"/>
      <c r="L334" s="83"/>
      <c r="M334" s="83"/>
      <c r="N334" s="83"/>
      <c r="O334" s="83"/>
      <c r="P334" s="83"/>
      <c r="Q334" s="83"/>
      <c r="R334" s="83"/>
      <c r="S334" s="130"/>
      <c r="T334" s="130">
        <f>745080.25</f>
        <v>745080.25</v>
      </c>
      <c r="U334" s="131">
        <f>T334/43</f>
        <v>17327.447674418603</v>
      </c>
    </row>
    <row r="335" spans="1:21" ht="12">
      <c r="A335" s="153"/>
      <c r="B335" s="145"/>
      <c r="C335" s="144"/>
      <c r="D335" s="145"/>
      <c r="E335" s="77" t="s">
        <v>673</v>
      </c>
      <c r="F335" s="145"/>
      <c r="G335" s="10"/>
      <c r="H335" s="83"/>
      <c r="I335" s="83"/>
      <c r="J335" s="83"/>
      <c r="K335" s="83"/>
      <c r="L335" s="83"/>
      <c r="M335" s="83"/>
      <c r="N335" s="83"/>
      <c r="O335" s="83"/>
      <c r="P335" s="83"/>
      <c r="Q335" s="83"/>
      <c r="R335" s="83"/>
      <c r="S335" s="130"/>
      <c r="T335" s="130"/>
      <c r="U335" s="131"/>
    </row>
    <row r="336" spans="1:21" ht="24">
      <c r="A336" s="153"/>
      <c r="B336" s="145"/>
      <c r="C336" s="144"/>
      <c r="D336" s="145"/>
      <c r="E336" s="77" t="s">
        <v>674</v>
      </c>
      <c r="F336" s="145"/>
      <c r="G336" s="10"/>
      <c r="H336" s="83"/>
      <c r="I336" s="83"/>
      <c r="J336" s="83"/>
      <c r="K336" s="83"/>
      <c r="L336" s="83"/>
      <c r="M336" s="83"/>
      <c r="N336" s="83"/>
      <c r="O336" s="83"/>
      <c r="P336" s="83"/>
      <c r="Q336" s="83"/>
      <c r="R336" s="83"/>
      <c r="S336" s="130"/>
      <c r="T336" s="130"/>
      <c r="U336" s="131"/>
    </row>
    <row r="337" spans="1:21" ht="24">
      <c r="A337" s="153"/>
      <c r="B337" s="145"/>
      <c r="C337" s="144"/>
      <c r="D337" s="145"/>
      <c r="E337" s="40" t="s">
        <v>675</v>
      </c>
      <c r="F337" s="145"/>
      <c r="G337" s="65"/>
      <c r="H337" s="65"/>
      <c r="I337" s="65"/>
      <c r="J337" s="64"/>
      <c r="K337" s="65"/>
      <c r="L337" s="65"/>
      <c r="M337" s="65"/>
      <c r="N337" s="64"/>
      <c r="O337" s="65"/>
      <c r="P337" s="65"/>
      <c r="Q337" s="65"/>
      <c r="R337" s="64"/>
      <c r="S337" s="130"/>
      <c r="T337" s="130"/>
      <c r="U337" s="131"/>
    </row>
    <row r="338" spans="1:21" ht="24">
      <c r="A338" s="153"/>
      <c r="B338" s="75" t="s">
        <v>247</v>
      </c>
      <c r="C338" s="74">
        <v>0.05</v>
      </c>
      <c r="D338" s="75" t="s">
        <v>121</v>
      </c>
      <c r="E338" s="77" t="s">
        <v>676</v>
      </c>
      <c r="F338" s="75" t="s">
        <v>544</v>
      </c>
      <c r="G338" s="65"/>
      <c r="H338" s="64"/>
      <c r="I338" s="64"/>
      <c r="J338" s="64"/>
      <c r="K338" s="64"/>
      <c r="L338" s="64"/>
      <c r="M338" s="64"/>
      <c r="N338" s="64"/>
      <c r="O338" s="64"/>
      <c r="P338" s="64"/>
      <c r="Q338" s="64"/>
      <c r="R338" s="64"/>
      <c r="S338" s="130"/>
      <c r="T338" s="130"/>
      <c r="U338" s="131"/>
    </row>
    <row r="339" spans="1:21" ht="12">
      <c r="A339" s="164" t="s">
        <v>157</v>
      </c>
      <c r="B339" s="164"/>
      <c r="C339" s="164"/>
      <c r="D339" s="164"/>
      <c r="E339" s="164"/>
      <c r="F339" s="164"/>
      <c r="G339" s="164"/>
      <c r="H339" s="164"/>
      <c r="I339" s="164"/>
      <c r="J339" s="164"/>
      <c r="K339" s="164"/>
      <c r="L339" s="164"/>
      <c r="M339" s="164"/>
      <c r="N339" s="164"/>
      <c r="O339" s="164"/>
      <c r="P339" s="164"/>
      <c r="Q339" s="164"/>
      <c r="R339" s="164"/>
      <c r="S339" s="164"/>
      <c r="T339" s="164"/>
      <c r="U339" s="164"/>
    </row>
    <row r="340" spans="1:21" ht="12">
      <c r="A340" s="155" t="s">
        <v>158</v>
      </c>
      <c r="B340" s="155"/>
      <c r="C340" s="155"/>
      <c r="D340" s="155"/>
      <c r="E340" s="155"/>
      <c r="F340" s="155"/>
      <c r="G340" s="155"/>
      <c r="H340" s="155"/>
      <c r="I340" s="155"/>
      <c r="J340" s="155"/>
      <c r="K340" s="155"/>
      <c r="L340" s="155"/>
      <c r="M340" s="155"/>
      <c r="N340" s="155"/>
      <c r="O340" s="155"/>
      <c r="P340" s="155"/>
      <c r="Q340" s="155"/>
      <c r="R340" s="155"/>
      <c r="S340" s="155"/>
      <c r="T340" s="155"/>
      <c r="U340" s="155"/>
    </row>
    <row r="341" spans="1:21" ht="12">
      <c r="A341" s="103">
        <v>1</v>
      </c>
      <c r="B341" s="103">
        <v>2</v>
      </c>
      <c r="C341" s="103">
        <v>3</v>
      </c>
      <c r="D341" s="103">
        <v>4</v>
      </c>
      <c r="E341" s="103">
        <v>5</v>
      </c>
      <c r="F341" s="103">
        <v>6</v>
      </c>
      <c r="G341" s="156">
        <v>7</v>
      </c>
      <c r="H341" s="156"/>
      <c r="I341" s="156"/>
      <c r="J341" s="156"/>
      <c r="K341" s="156"/>
      <c r="L341" s="156"/>
      <c r="M341" s="156"/>
      <c r="N341" s="156"/>
      <c r="O341" s="156"/>
      <c r="P341" s="156"/>
      <c r="Q341" s="156"/>
      <c r="R341" s="156"/>
      <c r="S341" s="157">
        <v>8</v>
      </c>
      <c r="T341" s="157"/>
      <c r="U341" s="157"/>
    </row>
    <row r="342" spans="1:21" ht="12">
      <c r="A342" s="158" t="s">
        <v>0</v>
      </c>
      <c r="B342" s="158" t="s">
        <v>1</v>
      </c>
      <c r="C342" s="158" t="s">
        <v>2</v>
      </c>
      <c r="D342" s="158" t="s">
        <v>3</v>
      </c>
      <c r="E342" s="158" t="s">
        <v>4</v>
      </c>
      <c r="F342" s="158" t="s">
        <v>5</v>
      </c>
      <c r="G342" s="159" t="s">
        <v>6</v>
      </c>
      <c r="H342" s="159"/>
      <c r="I342" s="159"/>
      <c r="J342" s="159"/>
      <c r="K342" s="159"/>
      <c r="L342" s="159"/>
      <c r="M342" s="159"/>
      <c r="N342" s="159"/>
      <c r="O342" s="159"/>
      <c r="P342" s="159"/>
      <c r="Q342" s="159"/>
      <c r="R342" s="159"/>
      <c r="S342" s="151" t="s">
        <v>7</v>
      </c>
      <c r="T342" s="151"/>
      <c r="U342" s="151"/>
    </row>
    <row r="343" spans="1:21" ht="12">
      <c r="A343" s="158"/>
      <c r="B343" s="158"/>
      <c r="C343" s="158"/>
      <c r="D343" s="158"/>
      <c r="E343" s="158"/>
      <c r="F343" s="158"/>
      <c r="G343" s="152" t="s">
        <v>8</v>
      </c>
      <c r="H343" s="152"/>
      <c r="I343" s="152"/>
      <c r="J343" s="152" t="s">
        <v>9</v>
      </c>
      <c r="K343" s="152"/>
      <c r="L343" s="152"/>
      <c r="M343" s="152" t="s">
        <v>10</v>
      </c>
      <c r="N343" s="152"/>
      <c r="O343" s="152"/>
      <c r="P343" s="152" t="s">
        <v>11</v>
      </c>
      <c r="Q343" s="152"/>
      <c r="R343" s="152"/>
      <c r="S343" s="154" t="s">
        <v>12</v>
      </c>
      <c r="T343" s="151" t="s">
        <v>13</v>
      </c>
      <c r="U343" s="151"/>
    </row>
    <row r="344" spans="1:21" ht="12">
      <c r="A344" s="158"/>
      <c r="B344" s="158"/>
      <c r="C344" s="158"/>
      <c r="D344" s="158"/>
      <c r="E344" s="158"/>
      <c r="F344" s="158"/>
      <c r="G344" s="104">
        <v>1</v>
      </c>
      <c r="H344" s="104">
        <v>2</v>
      </c>
      <c r="I344" s="104">
        <v>3</v>
      </c>
      <c r="J344" s="104">
        <v>4</v>
      </c>
      <c r="K344" s="104">
        <v>5</v>
      </c>
      <c r="L344" s="104">
        <v>6</v>
      </c>
      <c r="M344" s="104">
        <v>7</v>
      </c>
      <c r="N344" s="104">
        <v>8</v>
      </c>
      <c r="O344" s="104">
        <v>9</v>
      </c>
      <c r="P344" s="104">
        <v>10</v>
      </c>
      <c r="Q344" s="104">
        <v>11</v>
      </c>
      <c r="R344" s="104">
        <v>12</v>
      </c>
      <c r="S344" s="154"/>
      <c r="T344" s="107" t="s">
        <v>14</v>
      </c>
      <c r="U344" s="100" t="s">
        <v>15</v>
      </c>
    </row>
    <row r="345" spans="1:21" ht="60">
      <c r="A345" s="199" t="s">
        <v>545</v>
      </c>
      <c r="B345" s="148" t="s">
        <v>260</v>
      </c>
      <c r="C345" s="149">
        <v>1</v>
      </c>
      <c r="D345" s="148" t="s">
        <v>261</v>
      </c>
      <c r="E345" s="24" t="s">
        <v>677</v>
      </c>
      <c r="F345" s="148" t="s">
        <v>262</v>
      </c>
      <c r="G345" s="83"/>
      <c r="H345" s="83"/>
      <c r="I345" s="83"/>
      <c r="J345" s="83"/>
      <c r="K345" s="83"/>
      <c r="L345" s="83"/>
      <c r="M345" s="10"/>
      <c r="N345" s="10"/>
      <c r="O345" s="10"/>
      <c r="P345" s="10"/>
      <c r="Q345" s="10"/>
      <c r="R345" s="10"/>
      <c r="S345" s="224"/>
      <c r="T345" s="134">
        <f>527537.1</f>
        <v>527537.1</v>
      </c>
      <c r="U345" s="125">
        <f>T345/43</f>
        <v>12268.30465116279</v>
      </c>
    </row>
    <row r="346" spans="1:21" ht="48">
      <c r="A346" s="199"/>
      <c r="B346" s="148"/>
      <c r="C346" s="149"/>
      <c r="D346" s="148"/>
      <c r="E346" s="24" t="s">
        <v>678</v>
      </c>
      <c r="F346" s="148"/>
      <c r="G346" s="10"/>
      <c r="H346" s="10"/>
      <c r="I346" s="10"/>
      <c r="J346" s="10"/>
      <c r="K346" s="10"/>
      <c r="L346" s="10"/>
      <c r="M346" s="83"/>
      <c r="N346" s="83"/>
      <c r="O346" s="83"/>
      <c r="P346" s="83"/>
      <c r="Q346" s="83"/>
      <c r="R346" s="83"/>
      <c r="S346" s="224"/>
      <c r="T346" s="134"/>
      <c r="U346" s="125"/>
    </row>
    <row r="347" spans="1:21" ht="60">
      <c r="A347" s="25" t="s">
        <v>546</v>
      </c>
      <c r="B347" s="24" t="s">
        <v>547</v>
      </c>
      <c r="C347" s="15">
        <v>0.9</v>
      </c>
      <c r="D347" s="24" t="s">
        <v>548</v>
      </c>
      <c r="E347" s="24" t="s">
        <v>679</v>
      </c>
      <c r="F347" s="24" t="s">
        <v>45</v>
      </c>
      <c r="G347" s="10"/>
      <c r="H347" s="83"/>
      <c r="I347" s="83"/>
      <c r="J347" s="83"/>
      <c r="K347" s="83"/>
      <c r="L347" s="83"/>
      <c r="M347" s="83"/>
      <c r="N347" s="83"/>
      <c r="O347" s="83"/>
      <c r="P347" s="10"/>
      <c r="Q347" s="10"/>
      <c r="R347" s="10"/>
      <c r="S347" s="62"/>
      <c r="T347" s="62">
        <f>2970037.1</f>
        <v>2970037.1</v>
      </c>
      <c r="U347" s="96">
        <f>T347/43</f>
        <v>69070.63023255813</v>
      </c>
    </row>
    <row r="348" spans="1:21" ht="12">
      <c r="A348" s="155" t="s">
        <v>159</v>
      </c>
      <c r="B348" s="155"/>
      <c r="C348" s="155"/>
      <c r="D348" s="155"/>
      <c r="E348" s="155"/>
      <c r="F348" s="155"/>
      <c r="G348" s="155"/>
      <c r="H348" s="155"/>
      <c r="I348" s="155"/>
      <c r="J348" s="155"/>
      <c r="K348" s="155"/>
      <c r="L348" s="155"/>
      <c r="M348" s="155"/>
      <c r="N348" s="155"/>
      <c r="O348" s="155"/>
      <c r="P348" s="155"/>
      <c r="Q348" s="155"/>
      <c r="R348" s="155"/>
      <c r="S348" s="155"/>
      <c r="T348" s="155"/>
      <c r="U348" s="155"/>
    </row>
    <row r="349" spans="1:21" ht="12">
      <c r="A349" s="103">
        <v>1</v>
      </c>
      <c r="B349" s="103">
        <v>2</v>
      </c>
      <c r="C349" s="103">
        <v>3</v>
      </c>
      <c r="D349" s="103">
        <v>4</v>
      </c>
      <c r="E349" s="103">
        <v>5</v>
      </c>
      <c r="F349" s="103">
        <v>6</v>
      </c>
      <c r="G349" s="156">
        <v>7</v>
      </c>
      <c r="H349" s="156"/>
      <c r="I349" s="156"/>
      <c r="J349" s="156"/>
      <c r="K349" s="156"/>
      <c r="L349" s="156"/>
      <c r="M349" s="156"/>
      <c r="N349" s="156"/>
      <c r="O349" s="156"/>
      <c r="P349" s="156"/>
      <c r="Q349" s="156"/>
      <c r="R349" s="156"/>
      <c r="S349" s="157">
        <v>8</v>
      </c>
      <c r="T349" s="157"/>
      <c r="U349" s="157"/>
    </row>
    <row r="350" spans="1:21" ht="12">
      <c r="A350" s="158" t="s">
        <v>0</v>
      </c>
      <c r="B350" s="158" t="s">
        <v>1</v>
      </c>
      <c r="C350" s="158" t="s">
        <v>2</v>
      </c>
      <c r="D350" s="158" t="s">
        <v>3</v>
      </c>
      <c r="E350" s="158" t="s">
        <v>4</v>
      </c>
      <c r="F350" s="158" t="s">
        <v>5</v>
      </c>
      <c r="G350" s="159" t="s">
        <v>6</v>
      </c>
      <c r="H350" s="159"/>
      <c r="I350" s="159"/>
      <c r="J350" s="159"/>
      <c r="K350" s="159"/>
      <c r="L350" s="159"/>
      <c r="M350" s="159"/>
      <c r="N350" s="159"/>
      <c r="O350" s="159"/>
      <c r="P350" s="159"/>
      <c r="Q350" s="159"/>
      <c r="R350" s="159"/>
      <c r="S350" s="151" t="s">
        <v>7</v>
      </c>
      <c r="T350" s="151"/>
      <c r="U350" s="151"/>
    </row>
    <row r="351" spans="1:21" ht="12">
      <c r="A351" s="158"/>
      <c r="B351" s="158"/>
      <c r="C351" s="158"/>
      <c r="D351" s="158"/>
      <c r="E351" s="158"/>
      <c r="F351" s="158"/>
      <c r="G351" s="152" t="s">
        <v>8</v>
      </c>
      <c r="H351" s="152"/>
      <c r="I351" s="152"/>
      <c r="J351" s="152" t="s">
        <v>9</v>
      </c>
      <c r="K351" s="152"/>
      <c r="L351" s="152"/>
      <c r="M351" s="152" t="s">
        <v>10</v>
      </c>
      <c r="N351" s="152"/>
      <c r="O351" s="152"/>
      <c r="P351" s="152" t="s">
        <v>11</v>
      </c>
      <c r="Q351" s="152"/>
      <c r="R351" s="152"/>
      <c r="S351" s="154" t="s">
        <v>12</v>
      </c>
      <c r="T351" s="151" t="s">
        <v>13</v>
      </c>
      <c r="U351" s="151"/>
    </row>
    <row r="352" spans="1:21" ht="12">
      <c r="A352" s="158"/>
      <c r="B352" s="158"/>
      <c r="C352" s="158"/>
      <c r="D352" s="158"/>
      <c r="E352" s="158"/>
      <c r="F352" s="158"/>
      <c r="G352" s="104">
        <v>1</v>
      </c>
      <c r="H352" s="104">
        <v>2</v>
      </c>
      <c r="I352" s="104">
        <v>3</v>
      </c>
      <c r="J352" s="104">
        <v>4</v>
      </c>
      <c r="K352" s="104">
        <v>5</v>
      </c>
      <c r="L352" s="104">
        <v>6</v>
      </c>
      <c r="M352" s="104">
        <v>7</v>
      </c>
      <c r="N352" s="104">
        <v>8</v>
      </c>
      <c r="O352" s="104">
        <v>9</v>
      </c>
      <c r="P352" s="104">
        <v>10</v>
      </c>
      <c r="Q352" s="104">
        <v>11</v>
      </c>
      <c r="R352" s="104">
        <v>12</v>
      </c>
      <c r="S352" s="154"/>
      <c r="T352" s="107" t="s">
        <v>14</v>
      </c>
      <c r="U352" s="100" t="s">
        <v>15</v>
      </c>
    </row>
    <row r="353" spans="1:21" ht="36">
      <c r="A353" s="25" t="s">
        <v>549</v>
      </c>
      <c r="B353" s="24" t="s">
        <v>550</v>
      </c>
      <c r="C353" s="15">
        <v>0.7</v>
      </c>
      <c r="D353" s="24" t="s">
        <v>551</v>
      </c>
      <c r="E353" s="24" t="s">
        <v>734</v>
      </c>
      <c r="F353" s="24" t="s">
        <v>45</v>
      </c>
      <c r="G353" s="10"/>
      <c r="H353" s="10"/>
      <c r="I353" s="10"/>
      <c r="J353" s="10"/>
      <c r="K353" s="10"/>
      <c r="L353" s="10"/>
      <c r="M353" s="83"/>
      <c r="N353" s="83"/>
      <c r="O353" s="83"/>
      <c r="P353" s="83"/>
      <c r="Q353" s="83"/>
      <c r="R353" s="83"/>
      <c r="S353" s="61"/>
      <c r="T353" s="61">
        <f>662537.1</f>
        <v>662537.1</v>
      </c>
      <c r="U353" s="116">
        <f>T353/43</f>
        <v>15407.83953488372</v>
      </c>
    </row>
    <row r="354" spans="1:21" ht="60">
      <c r="A354" s="25" t="s">
        <v>100</v>
      </c>
      <c r="B354" s="24" t="s">
        <v>141</v>
      </c>
      <c r="C354" s="15">
        <v>0.7</v>
      </c>
      <c r="D354" s="24" t="s">
        <v>263</v>
      </c>
      <c r="E354" s="24" t="s">
        <v>735</v>
      </c>
      <c r="F354" s="24" t="s">
        <v>264</v>
      </c>
      <c r="G354" s="10"/>
      <c r="H354" s="10"/>
      <c r="I354" s="10"/>
      <c r="J354" s="10"/>
      <c r="K354" s="10"/>
      <c r="L354" s="10"/>
      <c r="M354" s="83"/>
      <c r="N354" s="83"/>
      <c r="O354" s="83"/>
      <c r="P354" s="83"/>
      <c r="Q354" s="83"/>
      <c r="R354" s="83"/>
      <c r="S354" s="61"/>
      <c r="T354" s="61">
        <f>2515037.1</f>
        <v>2515037.1</v>
      </c>
      <c r="U354" s="116">
        <f>T354/43</f>
        <v>58489.234883720936</v>
      </c>
    </row>
    <row r="355" spans="1:21" ht="12">
      <c r="A355" s="155" t="s">
        <v>265</v>
      </c>
      <c r="B355" s="155"/>
      <c r="C355" s="155"/>
      <c r="D355" s="155"/>
      <c r="E355" s="155"/>
      <c r="F355" s="155"/>
      <c r="G355" s="155"/>
      <c r="H355" s="155"/>
      <c r="I355" s="155"/>
      <c r="J355" s="155"/>
      <c r="K355" s="155"/>
      <c r="L355" s="155"/>
      <c r="M355" s="155"/>
      <c r="N355" s="155"/>
      <c r="O355" s="155"/>
      <c r="P355" s="155"/>
      <c r="Q355" s="155"/>
      <c r="R355" s="155"/>
      <c r="S355" s="155"/>
      <c r="T355" s="155"/>
      <c r="U355" s="155"/>
    </row>
    <row r="356" spans="1:21" ht="12">
      <c r="A356" s="103">
        <v>1</v>
      </c>
      <c r="B356" s="103">
        <v>2</v>
      </c>
      <c r="C356" s="103">
        <v>3</v>
      </c>
      <c r="D356" s="103">
        <v>4</v>
      </c>
      <c r="E356" s="103">
        <v>5</v>
      </c>
      <c r="F356" s="103">
        <v>6</v>
      </c>
      <c r="G356" s="156">
        <v>7</v>
      </c>
      <c r="H356" s="156"/>
      <c r="I356" s="156"/>
      <c r="J356" s="156"/>
      <c r="K356" s="156"/>
      <c r="L356" s="156"/>
      <c r="M356" s="156"/>
      <c r="N356" s="156"/>
      <c r="O356" s="156"/>
      <c r="P356" s="156"/>
      <c r="Q356" s="156"/>
      <c r="R356" s="156"/>
      <c r="S356" s="157">
        <v>8</v>
      </c>
      <c r="T356" s="157"/>
      <c r="U356" s="157"/>
    </row>
    <row r="357" spans="1:21" ht="12">
      <c r="A357" s="158" t="s">
        <v>0</v>
      </c>
      <c r="B357" s="158" t="s">
        <v>1</v>
      </c>
      <c r="C357" s="158" t="s">
        <v>2</v>
      </c>
      <c r="D357" s="158" t="s">
        <v>3</v>
      </c>
      <c r="E357" s="158" t="s">
        <v>4</v>
      </c>
      <c r="F357" s="158" t="s">
        <v>5</v>
      </c>
      <c r="G357" s="159" t="s">
        <v>6</v>
      </c>
      <c r="H357" s="159"/>
      <c r="I357" s="159"/>
      <c r="J357" s="159"/>
      <c r="K357" s="159"/>
      <c r="L357" s="159"/>
      <c r="M357" s="159"/>
      <c r="N357" s="159"/>
      <c r="O357" s="159"/>
      <c r="P357" s="159"/>
      <c r="Q357" s="159"/>
      <c r="R357" s="159"/>
      <c r="S357" s="151" t="s">
        <v>7</v>
      </c>
      <c r="T357" s="151"/>
      <c r="U357" s="151"/>
    </row>
    <row r="358" spans="1:21" ht="12">
      <c r="A358" s="158"/>
      <c r="B358" s="158"/>
      <c r="C358" s="158"/>
      <c r="D358" s="158"/>
      <c r="E358" s="158"/>
      <c r="F358" s="158"/>
      <c r="G358" s="152" t="s">
        <v>8</v>
      </c>
      <c r="H358" s="152"/>
      <c r="I358" s="152"/>
      <c r="J358" s="152" t="s">
        <v>9</v>
      </c>
      <c r="K358" s="152"/>
      <c r="L358" s="152"/>
      <c r="M358" s="152" t="s">
        <v>10</v>
      </c>
      <c r="N358" s="152"/>
      <c r="O358" s="152"/>
      <c r="P358" s="152" t="s">
        <v>11</v>
      </c>
      <c r="Q358" s="152"/>
      <c r="R358" s="152"/>
      <c r="S358" s="154" t="s">
        <v>12</v>
      </c>
      <c r="T358" s="151" t="s">
        <v>13</v>
      </c>
      <c r="U358" s="151"/>
    </row>
    <row r="359" spans="1:21" ht="12">
      <c r="A359" s="158"/>
      <c r="B359" s="158"/>
      <c r="C359" s="158"/>
      <c r="D359" s="158"/>
      <c r="E359" s="158"/>
      <c r="F359" s="158"/>
      <c r="G359" s="104">
        <v>1</v>
      </c>
      <c r="H359" s="104">
        <v>2</v>
      </c>
      <c r="I359" s="104">
        <v>3</v>
      </c>
      <c r="J359" s="104">
        <v>4</v>
      </c>
      <c r="K359" s="104">
        <v>5</v>
      </c>
      <c r="L359" s="104">
        <v>6</v>
      </c>
      <c r="M359" s="104">
        <v>7</v>
      </c>
      <c r="N359" s="104">
        <v>8</v>
      </c>
      <c r="O359" s="104">
        <v>9</v>
      </c>
      <c r="P359" s="104">
        <v>10</v>
      </c>
      <c r="Q359" s="104">
        <v>11</v>
      </c>
      <c r="R359" s="104">
        <v>12</v>
      </c>
      <c r="S359" s="154"/>
      <c r="T359" s="107" t="s">
        <v>14</v>
      </c>
      <c r="U359" s="100" t="s">
        <v>15</v>
      </c>
    </row>
    <row r="360" spans="1:21" ht="24">
      <c r="A360" s="153" t="s">
        <v>266</v>
      </c>
      <c r="B360" s="148" t="s">
        <v>267</v>
      </c>
      <c r="C360" s="149">
        <v>0.8</v>
      </c>
      <c r="D360" s="148" t="s">
        <v>552</v>
      </c>
      <c r="E360" s="24" t="s">
        <v>680</v>
      </c>
      <c r="F360" s="148" t="s">
        <v>45</v>
      </c>
      <c r="G360" s="10"/>
      <c r="H360" s="10"/>
      <c r="I360" s="10"/>
      <c r="J360" s="10"/>
      <c r="K360" s="10"/>
      <c r="L360" s="10"/>
      <c r="M360" s="83"/>
      <c r="N360" s="83"/>
      <c r="O360" s="83"/>
      <c r="P360" s="83"/>
      <c r="Q360" s="83"/>
      <c r="R360" s="83"/>
      <c r="S360" s="225"/>
      <c r="T360" s="225">
        <f>3469137.1</f>
        <v>3469137.1</v>
      </c>
      <c r="U360" s="226">
        <f>T360/43</f>
        <v>80677.6069767442</v>
      </c>
    </row>
    <row r="361" spans="1:21" ht="24">
      <c r="A361" s="153"/>
      <c r="B361" s="148"/>
      <c r="C361" s="149"/>
      <c r="D361" s="148"/>
      <c r="E361" s="24" t="s">
        <v>681</v>
      </c>
      <c r="F361" s="148"/>
      <c r="G361" s="10"/>
      <c r="H361" s="10"/>
      <c r="I361" s="10"/>
      <c r="J361" s="10"/>
      <c r="K361" s="10"/>
      <c r="L361" s="10"/>
      <c r="M361" s="83"/>
      <c r="N361" s="83"/>
      <c r="O361" s="83"/>
      <c r="P361" s="83"/>
      <c r="Q361" s="83"/>
      <c r="R361" s="83"/>
      <c r="S361" s="225"/>
      <c r="T361" s="225"/>
      <c r="U361" s="226"/>
    </row>
    <row r="362" spans="1:21" ht="12">
      <c r="A362" s="153"/>
      <c r="B362" s="148"/>
      <c r="C362" s="149"/>
      <c r="D362" s="148"/>
      <c r="E362" s="24" t="s">
        <v>682</v>
      </c>
      <c r="F362" s="148"/>
      <c r="G362" s="10"/>
      <c r="H362" s="10"/>
      <c r="I362" s="10"/>
      <c r="J362" s="10"/>
      <c r="K362" s="10"/>
      <c r="L362" s="10"/>
      <c r="M362" s="83"/>
      <c r="N362" s="83"/>
      <c r="O362" s="83"/>
      <c r="P362" s="83"/>
      <c r="Q362" s="83"/>
      <c r="R362" s="83"/>
      <c r="S362" s="225"/>
      <c r="T362" s="225"/>
      <c r="U362" s="226"/>
    </row>
    <row r="363" spans="1:21" ht="24">
      <c r="A363" s="153"/>
      <c r="B363" s="148"/>
      <c r="C363" s="149"/>
      <c r="D363" s="9" t="s">
        <v>268</v>
      </c>
      <c r="E363" s="24" t="s">
        <v>683</v>
      </c>
      <c r="F363" s="148"/>
      <c r="G363" s="10"/>
      <c r="H363" s="10"/>
      <c r="I363" s="10"/>
      <c r="J363" s="10"/>
      <c r="K363" s="10"/>
      <c r="L363" s="10"/>
      <c r="M363" s="83"/>
      <c r="N363" s="83"/>
      <c r="O363" s="83"/>
      <c r="P363" s="83"/>
      <c r="Q363" s="83"/>
      <c r="R363" s="83"/>
      <c r="S363" s="225"/>
      <c r="T363" s="225"/>
      <c r="U363" s="226"/>
    </row>
    <row r="364" spans="1:21" ht="24">
      <c r="A364" s="153"/>
      <c r="B364" s="148"/>
      <c r="C364" s="149"/>
      <c r="D364" s="9" t="s">
        <v>128</v>
      </c>
      <c r="E364" s="24" t="s">
        <v>684</v>
      </c>
      <c r="F364" s="148"/>
      <c r="G364" s="10"/>
      <c r="H364" s="10"/>
      <c r="I364" s="10"/>
      <c r="J364" s="10"/>
      <c r="K364" s="10"/>
      <c r="L364" s="10"/>
      <c r="M364" s="83"/>
      <c r="N364" s="83"/>
      <c r="O364" s="83"/>
      <c r="P364" s="83"/>
      <c r="Q364" s="83"/>
      <c r="R364" s="83"/>
      <c r="S364" s="225"/>
      <c r="T364" s="225"/>
      <c r="U364" s="226"/>
    </row>
    <row r="365" spans="1:21" ht="48">
      <c r="A365" s="118" t="s">
        <v>269</v>
      </c>
      <c r="B365" s="24" t="s">
        <v>270</v>
      </c>
      <c r="C365" s="15">
        <v>0.9</v>
      </c>
      <c r="D365" s="24" t="s">
        <v>271</v>
      </c>
      <c r="E365" s="24" t="s">
        <v>553</v>
      </c>
      <c r="F365" s="24" t="s">
        <v>272</v>
      </c>
      <c r="G365" s="10"/>
      <c r="H365" s="10"/>
      <c r="I365" s="10"/>
      <c r="J365" s="83"/>
      <c r="K365" s="83"/>
      <c r="L365" s="83"/>
      <c r="M365" s="83"/>
      <c r="N365" s="83"/>
      <c r="O365" s="83"/>
      <c r="P365" s="10"/>
      <c r="Q365" s="10"/>
      <c r="R365" s="10"/>
      <c r="S365" s="62"/>
      <c r="T365" s="62">
        <f>1232537.1</f>
        <v>1232537.1</v>
      </c>
      <c r="U365" s="99">
        <f>T365/43</f>
        <v>28663.653488372096</v>
      </c>
    </row>
    <row r="366" spans="1:21" ht="60">
      <c r="A366" s="25" t="s">
        <v>721</v>
      </c>
      <c r="B366" s="24" t="s">
        <v>273</v>
      </c>
      <c r="C366" s="15">
        <v>0.3</v>
      </c>
      <c r="D366" s="24" t="s">
        <v>274</v>
      </c>
      <c r="E366" s="24" t="s">
        <v>736</v>
      </c>
      <c r="F366" s="24" t="s">
        <v>45</v>
      </c>
      <c r="G366" s="10"/>
      <c r="H366" s="10"/>
      <c r="I366" s="10"/>
      <c r="J366" s="10"/>
      <c r="K366" s="10"/>
      <c r="L366" s="10"/>
      <c r="M366" s="10"/>
      <c r="N366" s="10"/>
      <c r="O366" s="10"/>
      <c r="P366" s="83"/>
      <c r="Q366" s="83"/>
      <c r="R366" s="83"/>
      <c r="S366" s="62"/>
      <c r="T366" s="62">
        <f>804287.1</f>
        <v>804287.1</v>
      </c>
      <c r="U366" s="99">
        <f>T366/43</f>
        <v>18704.351162790696</v>
      </c>
    </row>
    <row r="367" spans="1:21" ht="12">
      <c r="A367" s="155" t="s">
        <v>554</v>
      </c>
      <c r="B367" s="155"/>
      <c r="C367" s="155"/>
      <c r="D367" s="155"/>
      <c r="E367" s="155"/>
      <c r="F367" s="155"/>
      <c r="G367" s="155"/>
      <c r="H367" s="155"/>
      <c r="I367" s="155"/>
      <c r="J367" s="155"/>
      <c r="K367" s="155"/>
      <c r="L367" s="155"/>
      <c r="M367" s="155"/>
      <c r="N367" s="155"/>
      <c r="O367" s="155"/>
      <c r="P367" s="155"/>
      <c r="Q367" s="155"/>
      <c r="R367" s="155"/>
      <c r="S367" s="155"/>
      <c r="T367" s="155"/>
      <c r="U367" s="155"/>
    </row>
    <row r="368" spans="1:21" ht="12">
      <c r="A368" s="103">
        <v>1</v>
      </c>
      <c r="B368" s="103">
        <v>2</v>
      </c>
      <c r="C368" s="103">
        <v>3</v>
      </c>
      <c r="D368" s="103">
        <v>4</v>
      </c>
      <c r="E368" s="103">
        <v>5</v>
      </c>
      <c r="F368" s="103">
        <v>6</v>
      </c>
      <c r="G368" s="156">
        <v>7</v>
      </c>
      <c r="H368" s="156"/>
      <c r="I368" s="156"/>
      <c r="J368" s="156"/>
      <c r="K368" s="156"/>
      <c r="L368" s="156"/>
      <c r="M368" s="156"/>
      <c r="N368" s="156"/>
      <c r="O368" s="156"/>
      <c r="P368" s="156"/>
      <c r="Q368" s="156"/>
      <c r="R368" s="156"/>
      <c r="S368" s="157">
        <v>8</v>
      </c>
      <c r="T368" s="157"/>
      <c r="U368" s="157"/>
    </row>
    <row r="369" spans="1:21" ht="12">
      <c r="A369" s="158" t="s">
        <v>0</v>
      </c>
      <c r="B369" s="158" t="s">
        <v>1</v>
      </c>
      <c r="C369" s="158" t="s">
        <v>2</v>
      </c>
      <c r="D369" s="158" t="s">
        <v>3</v>
      </c>
      <c r="E369" s="158" t="s">
        <v>4</v>
      </c>
      <c r="F369" s="158" t="s">
        <v>5</v>
      </c>
      <c r="G369" s="159" t="s">
        <v>6</v>
      </c>
      <c r="H369" s="159"/>
      <c r="I369" s="159"/>
      <c r="J369" s="159"/>
      <c r="K369" s="159"/>
      <c r="L369" s="159"/>
      <c r="M369" s="159"/>
      <c r="N369" s="159"/>
      <c r="O369" s="159"/>
      <c r="P369" s="159"/>
      <c r="Q369" s="159"/>
      <c r="R369" s="159"/>
      <c r="S369" s="151" t="s">
        <v>7</v>
      </c>
      <c r="T369" s="151"/>
      <c r="U369" s="151"/>
    </row>
    <row r="370" spans="1:21" ht="12">
      <c r="A370" s="158"/>
      <c r="B370" s="158"/>
      <c r="C370" s="158"/>
      <c r="D370" s="158"/>
      <c r="E370" s="158"/>
      <c r="F370" s="158"/>
      <c r="G370" s="152" t="s">
        <v>8</v>
      </c>
      <c r="H370" s="152"/>
      <c r="I370" s="152"/>
      <c r="J370" s="152" t="s">
        <v>9</v>
      </c>
      <c r="K370" s="152"/>
      <c r="L370" s="152"/>
      <c r="M370" s="152" t="s">
        <v>10</v>
      </c>
      <c r="N370" s="152"/>
      <c r="O370" s="152"/>
      <c r="P370" s="152" t="s">
        <v>11</v>
      </c>
      <c r="Q370" s="152"/>
      <c r="R370" s="152"/>
      <c r="S370" s="154" t="s">
        <v>12</v>
      </c>
      <c r="T370" s="151" t="s">
        <v>13</v>
      </c>
      <c r="U370" s="151"/>
    </row>
    <row r="371" spans="1:21" ht="12">
      <c r="A371" s="158"/>
      <c r="B371" s="158"/>
      <c r="C371" s="158"/>
      <c r="D371" s="158"/>
      <c r="E371" s="158"/>
      <c r="F371" s="158"/>
      <c r="G371" s="104">
        <v>1</v>
      </c>
      <c r="H371" s="104">
        <v>2</v>
      </c>
      <c r="I371" s="104">
        <v>3</v>
      </c>
      <c r="J371" s="104">
        <v>4</v>
      </c>
      <c r="K371" s="104">
        <v>5</v>
      </c>
      <c r="L371" s="104">
        <v>6</v>
      </c>
      <c r="M371" s="104">
        <v>7</v>
      </c>
      <c r="N371" s="104">
        <v>8</v>
      </c>
      <c r="O371" s="104">
        <v>9</v>
      </c>
      <c r="P371" s="104">
        <v>10</v>
      </c>
      <c r="Q371" s="104">
        <v>11</v>
      </c>
      <c r="R371" s="104">
        <v>12</v>
      </c>
      <c r="S371" s="154"/>
      <c r="T371" s="107" t="s">
        <v>14</v>
      </c>
      <c r="U371" s="100" t="s">
        <v>15</v>
      </c>
    </row>
    <row r="372" spans="1:21" ht="12">
      <c r="A372" s="153" t="s">
        <v>101</v>
      </c>
      <c r="B372" s="148" t="s">
        <v>102</v>
      </c>
      <c r="C372" s="149">
        <v>1</v>
      </c>
      <c r="D372" s="148" t="s">
        <v>103</v>
      </c>
      <c r="E372" s="24" t="s">
        <v>685</v>
      </c>
      <c r="F372" s="148" t="s">
        <v>45</v>
      </c>
      <c r="G372" s="83"/>
      <c r="H372" s="83"/>
      <c r="I372" s="83"/>
      <c r="J372" s="83"/>
      <c r="K372" s="83"/>
      <c r="L372" s="83"/>
      <c r="M372" s="83"/>
      <c r="N372" s="83"/>
      <c r="O372" s="83"/>
      <c r="P372" s="83"/>
      <c r="Q372" s="83"/>
      <c r="R372" s="83"/>
      <c r="S372" s="225"/>
      <c r="T372" s="225">
        <v>6016073.1</v>
      </c>
      <c r="U372" s="226">
        <v>139908.68</v>
      </c>
    </row>
    <row r="373" spans="1:21" ht="24">
      <c r="A373" s="153"/>
      <c r="B373" s="148"/>
      <c r="C373" s="148"/>
      <c r="D373" s="148"/>
      <c r="E373" s="24" t="s">
        <v>686</v>
      </c>
      <c r="F373" s="148"/>
      <c r="G373" s="83"/>
      <c r="H373" s="83"/>
      <c r="I373" s="83"/>
      <c r="J373" s="83"/>
      <c r="K373" s="83"/>
      <c r="L373" s="83"/>
      <c r="M373" s="83"/>
      <c r="N373" s="83"/>
      <c r="O373" s="83"/>
      <c r="P373" s="83"/>
      <c r="Q373" s="83"/>
      <c r="R373" s="83"/>
      <c r="S373" s="225"/>
      <c r="T373" s="225"/>
      <c r="U373" s="226"/>
    </row>
    <row r="374" spans="1:21" ht="24">
      <c r="A374" s="153"/>
      <c r="B374" s="148" t="s">
        <v>104</v>
      </c>
      <c r="C374" s="149">
        <v>1</v>
      </c>
      <c r="D374" s="148" t="s">
        <v>719</v>
      </c>
      <c r="E374" s="24" t="s">
        <v>687</v>
      </c>
      <c r="F374" s="148"/>
      <c r="G374" s="83"/>
      <c r="H374" s="83"/>
      <c r="I374" s="83"/>
      <c r="J374" s="83"/>
      <c r="K374" s="83"/>
      <c r="L374" s="83"/>
      <c r="M374" s="83"/>
      <c r="N374" s="83"/>
      <c r="O374" s="83"/>
      <c r="P374" s="83"/>
      <c r="Q374" s="83"/>
      <c r="R374" s="83"/>
      <c r="S374" s="225"/>
      <c r="T374" s="225"/>
      <c r="U374" s="226"/>
    </row>
    <row r="375" spans="1:21" ht="12">
      <c r="A375" s="153"/>
      <c r="B375" s="148"/>
      <c r="C375" s="148"/>
      <c r="D375" s="148"/>
      <c r="E375" s="24" t="s">
        <v>688</v>
      </c>
      <c r="F375" s="148"/>
      <c r="G375" s="83"/>
      <c r="H375" s="83"/>
      <c r="I375" s="83"/>
      <c r="J375" s="83"/>
      <c r="K375" s="83"/>
      <c r="L375" s="83"/>
      <c r="M375" s="83"/>
      <c r="N375" s="83"/>
      <c r="O375" s="83"/>
      <c r="P375" s="83"/>
      <c r="Q375" s="83"/>
      <c r="R375" s="83"/>
      <c r="S375" s="225"/>
      <c r="T375" s="225"/>
      <c r="U375" s="226"/>
    </row>
    <row r="376" spans="1:21" ht="24">
      <c r="A376" s="153"/>
      <c r="B376" s="148"/>
      <c r="C376" s="148"/>
      <c r="D376" s="148"/>
      <c r="E376" s="24" t="s">
        <v>689</v>
      </c>
      <c r="F376" s="148"/>
      <c r="G376" s="83"/>
      <c r="H376" s="83"/>
      <c r="I376" s="83"/>
      <c r="J376" s="83"/>
      <c r="K376" s="83"/>
      <c r="L376" s="83"/>
      <c r="M376" s="83"/>
      <c r="N376" s="83"/>
      <c r="O376" s="83"/>
      <c r="P376" s="83"/>
      <c r="Q376" s="83"/>
      <c r="R376" s="83"/>
      <c r="S376" s="225"/>
      <c r="T376" s="225"/>
      <c r="U376" s="226"/>
    </row>
    <row r="377" spans="1:21" ht="24">
      <c r="A377" s="153"/>
      <c r="B377" s="148"/>
      <c r="C377" s="148"/>
      <c r="D377" s="148"/>
      <c r="E377" s="24" t="s">
        <v>690</v>
      </c>
      <c r="F377" s="148"/>
      <c r="G377" s="83"/>
      <c r="H377" s="83"/>
      <c r="I377" s="83"/>
      <c r="J377" s="83"/>
      <c r="K377" s="83"/>
      <c r="L377" s="83"/>
      <c r="M377" s="83"/>
      <c r="N377" s="83"/>
      <c r="O377" s="83"/>
      <c r="P377" s="83"/>
      <c r="Q377" s="83"/>
      <c r="R377" s="83"/>
      <c r="S377" s="225"/>
      <c r="T377" s="225"/>
      <c r="U377" s="226"/>
    </row>
    <row r="378" spans="1:21" ht="12">
      <c r="A378" s="153"/>
      <c r="B378" s="148" t="s">
        <v>105</v>
      </c>
      <c r="C378" s="149">
        <v>1</v>
      </c>
      <c r="D378" s="148" t="s">
        <v>275</v>
      </c>
      <c r="E378" s="24" t="s">
        <v>691</v>
      </c>
      <c r="F378" s="148"/>
      <c r="G378" s="83"/>
      <c r="H378" s="83"/>
      <c r="I378" s="83"/>
      <c r="J378" s="83"/>
      <c r="K378" s="83"/>
      <c r="L378" s="83"/>
      <c r="M378" s="83"/>
      <c r="N378" s="83"/>
      <c r="O378" s="83"/>
      <c r="P378" s="83"/>
      <c r="Q378" s="83"/>
      <c r="R378" s="83"/>
      <c r="S378" s="225"/>
      <c r="T378" s="225"/>
      <c r="U378" s="226"/>
    </row>
    <row r="379" spans="1:21" ht="12">
      <c r="A379" s="153"/>
      <c r="B379" s="148"/>
      <c r="C379" s="148"/>
      <c r="D379" s="148"/>
      <c r="E379" s="24" t="s">
        <v>692</v>
      </c>
      <c r="F379" s="148"/>
      <c r="G379" s="83"/>
      <c r="H379" s="83"/>
      <c r="I379" s="83"/>
      <c r="J379" s="83"/>
      <c r="K379" s="83"/>
      <c r="L379" s="83"/>
      <c r="M379" s="83"/>
      <c r="N379" s="83"/>
      <c r="O379" s="83"/>
      <c r="P379" s="83"/>
      <c r="Q379" s="83"/>
      <c r="R379" s="83"/>
      <c r="S379" s="225"/>
      <c r="T379" s="225"/>
      <c r="U379" s="226"/>
    </row>
    <row r="380" spans="1:21" ht="24">
      <c r="A380" s="153"/>
      <c r="B380" s="148"/>
      <c r="C380" s="148"/>
      <c r="D380" s="148"/>
      <c r="E380" s="24" t="s">
        <v>693</v>
      </c>
      <c r="F380" s="148"/>
      <c r="G380" s="83"/>
      <c r="H380" s="83"/>
      <c r="I380" s="83"/>
      <c r="J380" s="83"/>
      <c r="K380" s="83"/>
      <c r="L380" s="83"/>
      <c r="M380" s="83"/>
      <c r="N380" s="83"/>
      <c r="O380" s="83"/>
      <c r="P380" s="83"/>
      <c r="Q380" s="83"/>
      <c r="R380" s="83"/>
      <c r="S380" s="225"/>
      <c r="T380" s="225"/>
      <c r="U380" s="226"/>
    </row>
    <row r="381" spans="1:21" ht="24">
      <c r="A381" s="153"/>
      <c r="B381" s="148"/>
      <c r="C381" s="148"/>
      <c r="D381" s="148"/>
      <c r="E381" s="24" t="s">
        <v>694</v>
      </c>
      <c r="F381" s="148"/>
      <c r="G381" s="83"/>
      <c r="H381" s="83"/>
      <c r="I381" s="83"/>
      <c r="J381" s="83"/>
      <c r="K381" s="83"/>
      <c r="L381" s="83"/>
      <c r="M381" s="83"/>
      <c r="N381" s="83"/>
      <c r="O381" s="83"/>
      <c r="P381" s="83"/>
      <c r="Q381" s="83"/>
      <c r="R381" s="83"/>
      <c r="S381" s="225"/>
      <c r="T381" s="225"/>
      <c r="U381" s="226"/>
    </row>
    <row r="382" spans="1:21" ht="24">
      <c r="A382" s="153" t="s">
        <v>106</v>
      </c>
      <c r="B382" s="148" t="s">
        <v>276</v>
      </c>
      <c r="C382" s="149">
        <v>1</v>
      </c>
      <c r="D382" s="148" t="s">
        <v>107</v>
      </c>
      <c r="E382" s="24" t="s">
        <v>695</v>
      </c>
      <c r="F382" s="148" t="s">
        <v>45</v>
      </c>
      <c r="G382" s="83"/>
      <c r="H382" s="83"/>
      <c r="I382" s="83"/>
      <c r="J382" s="83"/>
      <c r="K382" s="83"/>
      <c r="L382" s="83"/>
      <c r="M382" s="83"/>
      <c r="N382" s="83"/>
      <c r="O382" s="83"/>
      <c r="P382" s="83"/>
      <c r="Q382" s="83"/>
      <c r="R382" s="83"/>
      <c r="S382" s="225"/>
      <c r="T382" s="225">
        <f>859779.84</f>
        <v>859779.84</v>
      </c>
      <c r="U382" s="226">
        <f>T382/43</f>
        <v>19994.88</v>
      </c>
    </row>
    <row r="383" spans="1:21" ht="24">
      <c r="A383" s="153"/>
      <c r="B383" s="148"/>
      <c r="C383" s="148"/>
      <c r="D383" s="148"/>
      <c r="E383" s="24" t="s">
        <v>696</v>
      </c>
      <c r="F383" s="148"/>
      <c r="G383" s="83"/>
      <c r="H383" s="83"/>
      <c r="I383" s="83"/>
      <c r="J383" s="83"/>
      <c r="K383" s="83"/>
      <c r="L383" s="83"/>
      <c r="M383" s="83"/>
      <c r="N383" s="83"/>
      <c r="O383" s="83"/>
      <c r="P383" s="83"/>
      <c r="Q383" s="83"/>
      <c r="R383" s="83"/>
      <c r="S383" s="225"/>
      <c r="T383" s="225"/>
      <c r="U383" s="226"/>
    </row>
    <row r="384" spans="1:21" ht="12">
      <c r="A384" s="153"/>
      <c r="B384" s="148" t="s">
        <v>277</v>
      </c>
      <c r="C384" s="149">
        <v>1</v>
      </c>
      <c r="D384" s="148" t="s">
        <v>108</v>
      </c>
      <c r="E384" s="24" t="s">
        <v>697</v>
      </c>
      <c r="F384" s="148"/>
      <c r="G384" s="83"/>
      <c r="H384" s="83"/>
      <c r="I384" s="83"/>
      <c r="J384" s="83"/>
      <c r="K384" s="83"/>
      <c r="L384" s="83"/>
      <c r="M384" s="83"/>
      <c r="N384" s="83"/>
      <c r="O384" s="83"/>
      <c r="P384" s="83"/>
      <c r="Q384" s="83"/>
      <c r="R384" s="83"/>
      <c r="S384" s="225"/>
      <c r="T384" s="225"/>
      <c r="U384" s="226"/>
    </row>
    <row r="385" spans="1:21" ht="24">
      <c r="A385" s="153"/>
      <c r="B385" s="148"/>
      <c r="C385" s="148"/>
      <c r="D385" s="148"/>
      <c r="E385" s="24" t="s">
        <v>698</v>
      </c>
      <c r="F385" s="148"/>
      <c r="G385" s="83"/>
      <c r="H385" s="83"/>
      <c r="I385" s="83"/>
      <c r="J385" s="83"/>
      <c r="K385" s="83"/>
      <c r="L385" s="83"/>
      <c r="M385" s="83"/>
      <c r="N385" s="83"/>
      <c r="O385" s="83"/>
      <c r="P385" s="83"/>
      <c r="Q385" s="83"/>
      <c r="R385" s="83"/>
      <c r="S385" s="225"/>
      <c r="T385" s="225"/>
      <c r="U385" s="226"/>
    </row>
    <row r="386" spans="1:21" ht="48">
      <c r="A386" s="25" t="s">
        <v>122</v>
      </c>
      <c r="B386" s="24" t="s">
        <v>278</v>
      </c>
      <c r="C386" s="24" t="s">
        <v>279</v>
      </c>
      <c r="D386" s="24" t="s">
        <v>280</v>
      </c>
      <c r="E386" s="24" t="s">
        <v>760</v>
      </c>
      <c r="F386" s="24" t="s">
        <v>45</v>
      </c>
      <c r="G386" s="83"/>
      <c r="H386" s="83"/>
      <c r="I386" s="83"/>
      <c r="J386" s="83"/>
      <c r="K386" s="83"/>
      <c r="L386" s="83"/>
      <c r="M386" s="83"/>
      <c r="N386" s="83"/>
      <c r="O386" s="83"/>
      <c r="P386" s="83"/>
      <c r="Q386" s="83"/>
      <c r="R386" s="83"/>
      <c r="S386" s="62"/>
      <c r="T386" s="62">
        <f>430037.1</f>
        <v>430037.1</v>
      </c>
      <c r="U386" s="99">
        <f>T386/43</f>
        <v>10000.862790697674</v>
      </c>
    </row>
    <row r="387" spans="1:21" ht="12">
      <c r="A387" s="227" t="s">
        <v>555</v>
      </c>
      <c r="B387" s="227"/>
      <c r="C387" s="227"/>
      <c r="D387" s="227"/>
      <c r="E387" s="227"/>
      <c r="F387" s="227"/>
      <c r="G387" s="227"/>
      <c r="H387" s="227"/>
      <c r="I387" s="227"/>
      <c r="J387" s="227"/>
      <c r="K387" s="227"/>
      <c r="L387" s="227"/>
      <c r="M387" s="227"/>
      <c r="N387" s="227"/>
      <c r="O387" s="227"/>
      <c r="P387" s="227"/>
      <c r="Q387" s="227"/>
      <c r="R387" s="227"/>
      <c r="S387" s="227"/>
      <c r="T387" s="227"/>
      <c r="U387" s="227"/>
    </row>
    <row r="388" spans="1:21" ht="12">
      <c r="A388" s="103">
        <v>1</v>
      </c>
      <c r="B388" s="103">
        <v>2</v>
      </c>
      <c r="C388" s="103">
        <v>3</v>
      </c>
      <c r="D388" s="103">
        <v>4</v>
      </c>
      <c r="E388" s="103">
        <v>5</v>
      </c>
      <c r="F388" s="103">
        <v>6</v>
      </c>
      <c r="G388" s="156">
        <v>7</v>
      </c>
      <c r="H388" s="156"/>
      <c r="I388" s="156"/>
      <c r="J388" s="156"/>
      <c r="K388" s="156"/>
      <c r="L388" s="156"/>
      <c r="M388" s="156"/>
      <c r="N388" s="156"/>
      <c r="O388" s="156"/>
      <c r="P388" s="156"/>
      <c r="Q388" s="156"/>
      <c r="R388" s="156"/>
      <c r="S388" s="157">
        <v>8</v>
      </c>
      <c r="T388" s="157"/>
      <c r="U388" s="157"/>
    </row>
    <row r="389" spans="1:21" ht="12">
      <c r="A389" s="158" t="s">
        <v>59</v>
      </c>
      <c r="B389" s="158" t="s">
        <v>1</v>
      </c>
      <c r="C389" s="158" t="s">
        <v>2</v>
      </c>
      <c r="D389" s="158" t="s">
        <v>3</v>
      </c>
      <c r="E389" s="158" t="s">
        <v>4</v>
      </c>
      <c r="F389" s="158" t="s">
        <v>60</v>
      </c>
      <c r="G389" s="159" t="s">
        <v>6</v>
      </c>
      <c r="H389" s="159"/>
      <c r="I389" s="159"/>
      <c r="J389" s="159"/>
      <c r="K389" s="159"/>
      <c r="L389" s="159"/>
      <c r="M389" s="159"/>
      <c r="N389" s="159"/>
      <c r="O389" s="159"/>
      <c r="P389" s="159"/>
      <c r="Q389" s="159"/>
      <c r="R389" s="159"/>
      <c r="S389" s="151" t="s">
        <v>7</v>
      </c>
      <c r="T389" s="151"/>
      <c r="U389" s="151"/>
    </row>
    <row r="390" spans="1:21" ht="12">
      <c r="A390" s="158"/>
      <c r="B390" s="158"/>
      <c r="C390" s="158"/>
      <c r="D390" s="158"/>
      <c r="E390" s="158"/>
      <c r="F390" s="158"/>
      <c r="G390" s="152" t="s">
        <v>8</v>
      </c>
      <c r="H390" s="152"/>
      <c r="I390" s="152"/>
      <c r="J390" s="152" t="s">
        <v>9</v>
      </c>
      <c r="K390" s="152"/>
      <c r="L390" s="152"/>
      <c r="M390" s="152" t="s">
        <v>10</v>
      </c>
      <c r="N390" s="152"/>
      <c r="O390" s="152"/>
      <c r="P390" s="152" t="s">
        <v>11</v>
      </c>
      <c r="Q390" s="152"/>
      <c r="R390" s="152"/>
      <c r="S390" s="154" t="s">
        <v>12</v>
      </c>
      <c r="T390" s="151" t="s">
        <v>13</v>
      </c>
      <c r="U390" s="151"/>
    </row>
    <row r="391" spans="1:21" ht="12">
      <c r="A391" s="158"/>
      <c r="B391" s="158"/>
      <c r="C391" s="158"/>
      <c r="D391" s="158"/>
      <c r="E391" s="158"/>
      <c r="F391" s="158"/>
      <c r="G391" s="104">
        <v>1</v>
      </c>
      <c r="H391" s="104">
        <v>2</v>
      </c>
      <c r="I391" s="104">
        <v>3</v>
      </c>
      <c r="J391" s="104">
        <v>4</v>
      </c>
      <c r="K391" s="104">
        <v>5</v>
      </c>
      <c r="L391" s="104">
        <v>6</v>
      </c>
      <c r="M391" s="104">
        <v>7</v>
      </c>
      <c r="N391" s="104">
        <v>8</v>
      </c>
      <c r="O391" s="104">
        <v>9</v>
      </c>
      <c r="P391" s="104">
        <v>10</v>
      </c>
      <c r="Q391" s="104">
        <v>11</v>
      </c>
      <c r="R391" s="104">
        <v>12</v>
      </c>
      <c r="S391" s="154"/>
      <c r="T391" s="102" t="s">
        <v>14</v>
      </c>
      <c r="U391" s="100" t="s">
        <v>15</v>
      </c>
    </row>
    <row r="392" spans="1:21" ht="48">
      <c r="A392" s="82" t="s">
        <v>90</v>
      </c>
      <c r="B392" s="75" t="s">
        <v>91</v>
      </c>
      <c r="C392" s="74">
        <v>1</v>
      </c>
      <c r="D392" s="75" t="s">
        <v>185</v>
      </c>
      <c r="E392" s="24" t="s">
        <v>699</v>
      </c>
      <c r="F392" s="109" t="s">
        <v>49</v>
      </c>
      <c r="G392" s="106"/>
      <c r="H392" s="106"/>
      <c r="I392" s="106"/>
      <c r="J392" s="106"/>
      <c r="K392" s="106"/>
      <c r="L392" s="106"/>
      <c r="M392" s="106"/>
      <c r="N392" s="106"/>
      <c r="O392" s="106"/>
      <c r="P392" s="106"/>
      <c r="Q392" s="106"/>
      <c r="R392" s="106"/>
      <c r="S392" s="112"/>
      <c r="T392" s="112">
        <f>13419753.84</f>
        <v>13419753.84</v>
      </c>
      <c r="U392" s="113">
        <f>T392/43</f>
        <v>312087.2986046512</v>
      </c>
    </row>
    <row r="393" spans="1:21" ht="36">
      <c r="A393" s="153" t="s">
        <v>92</v>
      </c>
      <c r="B393" s="75" t="s">
        <v>93</v>
      </c>
      <c r="C393" s="27">
        <v>1</v>
      </c>
      <c r="D393" s="75" t="s">
        <v>94</v>
      </c>
      <c r="E393" s="75" t="s">
        <v>700</v>
      </c>
      <c r="F393" s="168" t="s">
        <v>49</v>
      </c>
      <c r="G393" s="106"/>
      <c r="H393" s="106"/>
      <c r="I393" s="106"/>
      <c r="J393" s="106"/>
      <c r="K393" s="106"/>
      <c r="L393" s="106"/>
      <c r="M393" s="106"/>
      <c r="N393" s="106"/>
      <c r="O393" s="106"/>
      <c r="P393" s="106"/>
      <c r="Q393" s="106"/>
      <c r="R393" s="106"/>
      <c r="S393" s="127"/>
      <c r="T393" s="127">
        <f>2788806.07</f>
        <v>2788806.07</v>
      </c>
      <c r="U393" s="128">
        <f>T393/43</f>
        <v>64855.95511627907</v>
      </c>
    </row>
    <row r="394" spans="1:21" ht="48">
      <c r="A394" s="153"/>
      <c r="B394" s="75" t="s">
        <v>95</v>
      </c>
      <c r="C394" s="27">
        <v>1</v>
      </c>
      <c r="D394" s="75" t="s">
        <v>96</v>
      </c>
      <c r="E394" s="75" t="s">
        <v>701</v>
      </c>
      <c r="F394" s="168"/>
      <c r="G394" s="106"/>
      <c r="H394" s="106"/>
      <c r="I394" s="106"/>
      <c r="J394" s="106"/>
      <c r="K394" s="106"/>
      <c r="L394" s="106"/>
      <c r="M394" s="106"/>
      <c r="N394" s="106"/>
      <c r="O394" s="106"/>
      <c r="P394" s="106"/>
      <c r="Q394" s="106"/>
      <c r="R394" s="106"/>
      <c r="S394" s="127"/>
      <c r="T394" s="127"/>
      <c r="U394" s="128"/>
    </row>
    <row r="395" spans="1:21" ht="48">
      <c r="A395" s="188" t="s">
        <v>84</v>
      </c>
      <c r="B395" s="75" t="s">
        <v>85</v>
      </c>
      <c r="C395" s="85">
        <v>1</v>
      </c>
      <c r="D395" s="75" t="s">
        <v>130</v>
      </c>
      <c r="E395" s="75" t="s">
        <v>702</v>
      </c>
      <c r="F395" s="168" t="s">
        <v>49</v>
      </c>
      <c r="G395" s="106"/>
      <c r="H395" s="106"/>
      <c r="I395" s="106"/>
      <c r="J395" s="106"/>
      <c r="K395" s="106"/>
      <c r="L395" s="106"/>
      <c r="M395" s="106"/>
      <c r="N395" s="106"/>
      <c r="O395" s="106"/>
      <c r="P395" s="106"/>
      <c r="Q395" s="106"/>
      <c r="R395" s="106"/>
      <c r="S395" s="127"/>
      <c r="T395" s="127">
        <f>57555938.31</f>
        <v>57555938.31</v>
      </c>
      <c r="U395" s="128">
        <f>T395/43</f>
        <v>1338510.193255814</v>
      </c>
    </row>
    <row r="396" spans="1:21" ht="132">
      <c r="A396" s="188"/>
      <c r="B396" s="75" t="s">
        <v>86</v>
      </c>
      <c r="C396" s="85" t="s">
        <v>186</v>
      </c>
      <c r="D396" s="75" t="s">
        <v>131</v>
      </c>
      <c r="E396" s="75" t="s">
        <v>703</v>
      </c>
      <c r="F396" s="168"/>
      <c r="G396" s="106"/>
      <c r="H396" s="106"/>
      <c r="I396" s="106"/>
      <c r="J396" s="106"/>
      <c r="K396" s="106"/>
      <c r="L396" s="106"/>
      <c r="M396" s="106"/>
      <c r="N396" s="106"/>
      <c r="O396" s="106"/>
      <c r="P396" s="106"/>
      <c r="Q396" s="106"/>
      <c r="R396" s="106"/>
      <c r="S396" s="127"/>
      <c r="T396" s="127"/>
      <c r="U396" s="128"/>
    </row>
    <row r="397" spans="1:21" ht="48">
      <c r="A397" s="82" t="s">
        <v>87</v>
      </c>
      <c r="B397" s="75" t="s">
        <v>88</v>
      </c>
      <c r="C397" s="85">
        <v>1</v>
      </c>
      <c r="D397" s="75" t="s">
        <v>89</v>
      </c>
      <c r="E397" s="75" t="s">
        <v>704</v>
      </c>
      <c r="F397" s="109" t="s">
        <v>49</v>
      </c>
      <c r="G397" s="106"/>
      <c r="H397" s="106"/>
      <c r="I397" s="106"/>
      <c r="J397" s="106"/>
      <c r="K397" s="106"/>
      <c r="L397" s="106"/>
      <c r="M397" s="106"/>
      <c r="N397" s="106"/>
      <c r="O397" s="106"/>
      <c r="P397" s="106"/>
      <c r="Q397" s="106"/>
      <c r="R397" s="106"/>
      <c r="S397" s="112"/>
      <c r="T397" s="112">
        <f>2959366.64</f>
        <v>2959366.64</v>
      </c>
      <c r="U397" s="113">
        <f>T397/43</f>
        <v>68822.48</v>
      </c>
    </row>
    <row r="398" spans="1:21" ht="60">
      <c r="A398" s="153" t="s">
        <v>249</v>
      </c>
      <c r="B398" s="150" t="s">
        <v>250</v>
      </c>
      <c r="C398" s="223">
        <v>1</v>
      </c>
      <c r="D398" s="79" t="s">
        <v>778</v>
      </c>
      <c r="E398" s="75" t="s">
        <v>709</v>
      </c>
      <c r="F398" s="145" t="s">
        <v>559</v>
      </c>
      <c r="G398" s="81"/>
      <c r="H398" s="10"/>
      <c r="I398" s="83"/>
      <c r="J398" s="81"/>
      <c r="K398" s="81"/>
      <c r="L398" s="81"/>
      <c r="M398" s="81"/>
      <c r="N398" s="10"/>
      <c r="O398" s="81"/>
      <c r="P398" s="81"/>
      <c r="Q398" s="81"/>
      <c r="R398" s="81"/>
      <c r="S398" s="127"/>
      <c r="T398" s="127">
        <f>568080.25</f>
        <v>568080.25</v>
      </c>
      <c r="U398" s="128">
        <f>T398/43</f>
        <v>13211.168604651162</v>
      </c>
    </row>
    <row r="399" spans="1:21" ht="12" customHeight="1">
      <c r="A399" s="153"/>
      <c r="B399" s="150"/>
      <c r="C399" s="223"/>
      <c r="D399" s="221" t="s">
        <v>251</v>
      </c>
      <c r="E399" s="75" t="s">
        <v>710</v>
      </c>
      <c r="F399" s="145"/>
      <c r="G399" s="81"/>
      <c r="H399" s="10"/>
      <c r="I399" s="10"/>
      <c r="J399" s="83"/>
      <c r="K399" s="83"/>
      <c r="L399" s="83"/>
      <c r="M399" s="83"/>
      <c r="N399" s="83"/>
      <c r="O399" s="83"/>
      <c r="P399" s="83"/>
      <c r="Q399" s="83"/>
      <c r="R399" s="83"/>
      <c r="S399" s="127"/>
      <c r="T399" s="127"/>
      <c r="U399" s="128"/>
    </row>
    <row r="400" spans="1:21" ht="12" customHeight="1">
      <c r="A400" s="153"/>
      <c r="B400" s="150"/>
      <c r="C400" s="223"/>
      <c r="D400" s="221"/>
      <c r="E400" s="75" t="s">
        <v>711</v>
      </c>
      <c r="F400" s="145"/>
      <c r="G400" s="81"/>
      <c r="H400" s="10"/>
      <c r="I400" s="10"/>
      <c r="J400" s="83"/>
      <c r="K400" s="83"/>
      <c r="L400" s="83"/>
      <c r="M400" s="83"/>
      <c r="N400" s="83"/>
      <c r="O400" s="83"/>
      <c r="P400" s="83"/>
      <c r="Q400" s="83"/>
      <c r="R400" s="83"/>
      <c r="S400" s="127"/>
      <c r="T400" s="127"/>
      <c r="U400" s="128"/>
    </row>
    <row r="401" spans="1:21" ht="12" customHeight="1">
      <c r="A401" s="153"/>
      <c r="B401" s="150" t="s">
        <v>560</v>
      </c>
      <c r="C401" s="223">
        <v>1</v>
      </c>
      <c r="D401" s="221" t="s">
        <v>561</v>
      </c>
      <c r="E401" s="75" t="s">
        <v>712</v>
      </c>
      <c r="F401" s="145"/>
      <c r="G401" s="81"/>
      <c r="H401" s="81"/>
      <c r="I401" s="81"/>
      <c r="J401" s="83"/>
      <c r="K401" s="83"/>
      <c r="L401" s="83"/>
      <c r="M401" s="83"/>
      <c r="N401" s="83"/>
      <c r="O401" s="83"/>
      <c r="P401" s="83"/>
      <c r="Q401" s="83"/>
      <c r="R401" s="83"/>
      <c r="S401" s="127"/>
      <c r="T401" s="127"/>
      <c r="U401" s="128"/>
    </row>
    <row r="402" spans="1:21" ht="12" customHeight="1">
      <c r="A402" s="153"/>
      <c r="B402" s="150"/>
      <c r="C402" s="223"/>
      <c r="D402" s="221"/>
      <c r="E402" s="75" t="s">
        <v>713</v>
      </c>
      <c r="F402" s="145"/>
      <c r="G402" s="81"/>
      <c r="H402" s="81"/>
      <c r="I402" s="81"/>
      <c r="J402" s="83"/>
      <c r="K402" s="83"/>
      <c r="L402" s="83"/>
      <c r="M402" s="83"/>
      <c r="N402" s="83"/>
      <c r="O402" s="83"/>
      <c r="P402" s="83"/>
      <c r="Q402" s="83"/>
      <c r="R402" s="83"/>
      <c r="S402" s="127"/>
      <c r="T402" s="127"/>
      <c r="U402" s="128"/>
    </row>
    <row r="403" spans="1:21" ht="24">
      <c r="A403" s="153" t="s">
        <v>252</v>
      </c>
      <c r="B403" s="221" t="s">
        <v>253</v>
      </c>
      <c r="C403" s="228">
        <v>0.7</v>
      </c>
      <c r="D403" s="221" t="s">
        <v>254</v>
      </c>
      <c r="E403" s="75" t="s">
        <v>714</v>
      </c>
      <c r="F403" s="148" t="s">
        <v>544</v>
      </c>
      <c r="G403" s="83"/>
      <c r="H403" s="83"/>
      <c r="I403" s="81"/>
      <c r="J403" s="81"/>
      <c r="K403" s="81"/>
      <c r="L403" s="81"/>
      <c r="M403" s="81"/>
      <c r="N403" s="81"/>
      <c r="O403" s="81"/>
      <c r="P403" s="81"/>
      <c r="Q403" s="81"/>
      <c r="R403" s="81"/>
      <c r="S403" s="130"/>
      <c r="T403" s="130">
        <f>358080.25-S403</f>
        <v>358080.25</v>
      </c>
      <c r="U403" s="131">
        <f>T403/43</f>
        <v>8327.447674418605</v>
      </c>
    </row>
    <row r="404" spans="1:21" ht="36">
      <c r="A404" s="153"/>
      <c r="B404" s="221"/>
      <c r="C404" s="228"/>
      <c r="D404" s="221"/>
      <c r="E404" s="75" t="s">
        <v>715</v>
      </c>
      <c r="F404" s="148"/>
      <c r="G404" s="83"/>
      <c r="H404" s="83"/>
      <c r="I404" s="83"/>
      <c r="J404" s="83"/>
      <c r="K404" s="83"/>
      <c r="L404" s="83"/>
      <c r="M404" s="83"/>
      <c r="N404" s="83"/>
      <c r="O404" s="83"/>
      <c r="P404" s="83"/>
      <c r="Q404" s="83"/>
      <c r="R404" s="83"/>
      <c r="S404" s="130"/>
      <c r="T404" s="130"/>
      <c r="U404" s="131"/>
    </row>
    <row r="405" spans="1:21" ht="120">
      <c r="A405" s="199" t="s">
        <v>255</v>
      </c>
      <c r="B405" s="79" t="s">
        <v>256</v>
      </c>
      <c r="C405" s="85">
        <v>1</v>
      </c>
      <c r="D405" s="79" t="s">
        <v>257</v>
      </c>
      <c r="E405" s="75" t="s">
        <v>716</v>
      </c>
      <c r="F405" s="148" t="s">
        <v>562</v>
      </c>
      <c r="G405" s="83"/>
      <c r="H405" s="83"/>
      <c r="I405" s="83"/>
      <c r="J405" s="83"/>
      <c r="K405" s="83"/>
      <c r="L405" s="83"/>
      <c r="M405" s="10"/>
      <c r="N405" s="10"/>
      <c r="O405" s="10"/>
      <c r="P405" s="10"/>
      <c r="Q405" s="10"/>
      <c r="R405" s="10"/>
      <c r="S405" s="130"/>
      <c r="T405" s="130">
        <f>661788.18</f>
        <v>661788.18</v>
      </c>
      <c r="U405" s="131">
        <f>T405/43</f>
        <v>15390.422790697676</v>
      </c>
    </row>
    <row r="406" spans="1:21" ht="36">
      <c r="A406" s="199"/>
      <c r="B406" s="79" t="s">
        <v>98</v>
      </c>
      <c r="C406" s="85">
        <v>0.05</v>
      </c>
      <c r="D406" s="79" t="s">
        <v>99</v>
      </c>
      <c r="E406" s="80" t="s">
        <v>717</v>
      </c>
      <c r="F406" s="148"/>
      <c r="G406" s="83"/>
      <c r="H406" s="83"/>
      <c r="I406" s="83"/>
      <c r="J406" s="83"/>
      <c r="K406" s="83"/>
      <c r="L406" s="83"/>
      <c r="M406" s="83"/>
      <c r="N406" s="83"/>
      <c r="O406" s="83"/>
      <c r="P406" s="83"/>
      <c r="Q406" s="83"/>
      <c r="R406" s="83"/>
      <c r="S406" s="130"/>
      <c r="T406" s="130"/>
      <c r="U406" s="131"/>
    </row>
    <row r="407" spans="1:21" ht="228">
      <c r="A407" s="25" t="s">
        <v>258</v>
      </c>
      <c r="B407" s="75" t="s">
        <v>259</v>
      </c>
      <c r="C407" s="74" t="s">
        <v>563</v>
      </c>
      <c r="D407" s="75" t="s">
        <v>564</v>
      </c>
      <c r="E407" s="75" t="s">
        <v>718</v>
      </c>
      <c r="F407" s="24" t="s">
        <v>544</v>
      </c>
      <c r="G407" s="83"/>
      <c r="H407" s="83"/>
      <c r="I407" s="83"/>
      <c r="J407" s="83"/>
      <c r="K407" s="83"/>
      <c r="L407" s="83"/>
      <c r="M407" s="83"/>
      <c r="N407" s="83"/>
      <c r="O407" s="83"/>
      <c r="P407" s="83"/>
      <c r="Q407" s="83"/>
      <c r="R407" s="83"/>
      <c r="S407" s="90"/>
      <c r="T407" s="90">
        <f>358188.2</f>
        <v>358188.2</v>
      </c>
      <c r="U407" s="117">
        <f>T407/43</f>
        <v>8329.958139534883</v>
      </c>
    </row>
    <row r="408" spans="1:21" ht="24">
      <c r="A408" s="229" t="s">
        <v>565</v>
      </c>
      <c r="B408" s="77" t="s">
        <v>311</v>
      </c>
      <c r="C408" s="18" t="s">
        <v>97</v>
      </c>
      <c r="D408" s="80" t="s">
        <v>312</v>
      </c>
      <c r="E408" s="32" t="s">
        <v>313</v>
      </c>
      <c r="F408" s="168" t="s">
        <v>53</v>
      </c>
      <c r="G408" s="23"/>
      <c r="H408" s="23"/>
      <c r="I408" s="23"/>
      <c r="J408" s="23"/>
      <c r="K408" s="23"/>
      <c r="L408" s="23"/>
      <c r="M408" s="23"/>
      <c r="N408" s="23"/>
      <c r="O408" s="23"/>
      <c r="P408" s="23"/>
      <c r="Q408" s="23"/>
      <c r="R408" s="23"/>
      <c r="S408" s="195"/>
      <c r="T408" s="146">
        <f>332155.15</f>
        <v>332155.15</v>
      </c>
      <c r="U408" s="230">
        <f>T408/43</f>
        <v>7724.538372093024</v>
      </c>
    </row>
    <row r="409" spans="1:21" ht="24">
      <c r="A409" s="229"/>
      <c r="B409" s="231" t="s">
        <v>314</v>
      </c>
      <c r="C409" s="150">
        <v>6</v>
      </c>
      <c r="D409" s="150" t="s">
        <v>315</v>
      </c>
      <c r="E409" s="77" t="s">
        <v>316</v>
      </c>
      <c r="F409" s="168"/>
      <c r="G409" s="23"/>
      <c r="H409" s="17"/>
      <c r="I409" s="17"/>
      <c r="J409" s="23"/>
      <c r="K409" s="16"/>
      <c r="L409" s="16"/>
      <c r="M409" s="23"/>
      <c r="N409" s="16"/>
      <c r="O409" s="16"/>
      <c r="P409" s="23"/>
      <c r="Q409" s="16"/>
      <c r="R409" s="16"/>
      <c r="S409" s="195"/>
      <c r="T409" s="146"/>
      <c r="U409" s="230"/>
    </row>
    <row r="410" spans="1:21" ht="24">
      <c r="A410" s="229"/>
      <c r="B410" s="231"/>
      <c r="C410" s="150"/>
      <c r="D410" s="150"/>
      <c r="E410" s="77" t="s">
        <v>317</v>
      </c>
      <c r="F410" s="168"/>
      <c r="G410" s="17"/>
      <c r="H410" s="17"/>
      <c r="I410" s="17"/>
      <c r="J410" s="16"/>
      <c r="K410" s="16"/>
      <c r="L410" s="23"/>
      <c r="M410" s="16"/>
      <c r="N410" s="16"/>
      <c r="O410" s="16"/>
      <c r="P410" s="16"/>
      <c r="Q410" s="16"/>
      <c r="R410" s="16"/>
      <c r="S410" s="195"/>
      <c r="T410" s="146"/>
      <c r="U410" s="230"/>
    </row>
    <row r="411" spans="1:21" ht="24">
      <c r="A411" s="229"/>
      <c r="B411" s="231"/>
      <c r="C411" s="150"/>
      <c r="D411" s="150"/>
      <c r="E411" s="77" t="s">
        <v>318</v>
      </c>
      <c r="F411" s="168"/>
      <c r="G411" s="17"/>
      <c r="H411" s="17"/>
      <c r="I411" s="17"/>
      <c r="J411" s="16"/>
      <c r="K411" s="16"/>
      <c r="L411" s="16"/>
      <c r="M411" s="23"/>
      <c r="N411" s="16"/>
      <c r="O411" s="16"/>
      <c r="P411" s="16"/>
      <c r="Q411" s="16"/>
      <c r="R411" s="16"/>
      <c r="S411" s="195"/>
      <c r="T411" s="146"/>
      <c r="U411" s="230"/>
    </row>
    <row r="412" spans="1:21" ht="72">
      <c r="A412" s="229" t="s">
        <v>71</v>
      </c>
      <c r="B412" s="32" t="s">
        <v>72</v>
      </c>
      <c r="C412" s="19">
        <v>144</v>
      </c>
      <c r="D412" s="80" t="s">
        <v>319</v>
      </c>
      <c r="E412" s="32" t="s">
        <v>320</v>
      </c>
      <c r="F412" s="168" t="s">
        <v>53</v>
      </c>
      <c r="G412" s="23"/>
      <c r="H412" s="23"/>
      <c r="I412" s="23"/>
      <c r="J412" s="23"/>
      <c r="K412" s="23"/>
      <c r="L412" s="23"/>
      <c r="M412" s="23"/>
      <c r="N412" s="23"/>
      <c r="O412" s="23"/>
      <c r="P412" s="23"/>
      <c r="Q412" s="23"/>
      <c r="R412" s="23"/>
      <c r="S412" s="195"/>
      <c r="T412" s="146">
        <f>434178.53</f>
        <v>434178.53</v>
      </c>
      <c r="U412" s="230">
        <f>T412/43</f>
        <v>10097.17511627907</v>
      </c>
    </row>
    <row r="413" spans="1:21" ht="36">
      <c r="A413" s="229"/>
      <c r="B413" s="32" t="s">
        <v>133</v>
      </c>
      <c r="C413" s="78">
        <v>4</v>
      </c>
      <c r="D413" s="79" t="s">
        <v>126</v>
      </c>
      <c r="E413" s="77" t="s">
        <v>321</v>
      </c>
      <c r="F413" s="168"/>
      <c r="G413" s="16"/>
      <c r="H413" s="16"/>
      <c r="I413" s="16"/>
      <c r="J413" s="23"/>
      <c r="K413" s="16"/>
      <c r="L413" s="16"/>
      <c r="M413" s="23"/>
      <c r="N413" s="16"/>
      <c r="O413" s="16"/>
      <c r="P413" s="23"/>
      <c r="Q413" s="16"/>
      <c r="R413" s="23"/>
      <c r="S413" s="195"/>
      <c r="T413" s="146"/>
      <c r="U413" s="230"/>
    </row>
    <row r="414" spans="1:21" ht="60">
      <c r="A414" s="229"/>
      <c r="B414" s="32" t="s">
        <v>73</v>
      </c>
      <c r="C414" s="19">
        <v>4</v>
      </c>
      <c r="D414" s="80" t="s">
        <v>74</v>
      </c>
      <c r="E414" s="32" t="s">
        <v>322</v>
      </c>
      <c r="F414" s="168"/>
      <c r="G414" s="17"/>
      <c r="H414" s="17"/>
      <c r="I414" s="17"/>
      <c r="J414" s="23"/>
      <c r="K414" s="17"/>
      <c r="L414" s="17"/>
      <c r="M414" s="23"/>
      <c r="N414" s="20"/>
      <c r="O414" s="17"/>
      <c r="P414" s="23"/>
      <c r="Q414" s="17"/>
      <c r="R414" s="64"/>
      <c r="S414" s="195"/>
      <c r="T414" s="146"/>
      <c r="U414" s="230"/>
    </row>
    <row r="415" spans="1:21" ht="24">
      <c r="A415" s="229" t="s">
        <v>323</v>
      </c>
      <c r="B415" s="193" t="s">
        <v>324</v>
      </c>
      <c r="C415" s="187">
        <v>1</v>
      </c>
      <c r="D415" s="150" t="s">
        <v>325</v>
      </c>
      <c r="E415" s="32" t="s">
        <v>326</v>
      </c>
      <c r="F415" s="168" t="s">
        <v>53</v>
      </c>
      <c r="G415" s="17"/>
      <c r="H415" s="17"/>
      <c r="I415" s="17"/>
      <c r="J415" s="23"/>
      <c r="K415" s="17"/>
      <c r="L415" s="17"/>
      <c r="M415" s="17"/>
      <c r="N415" s="17"/>
      <c r="O415" s="17"/>
      <c r="P415" s="17"/>
      <c r="Q415" s="17"/>
      <c r="R415" s="17"/>
      <c r="S415" s="195"/>
      <c r="T415" s="146">
        <f>437005.54</f>
        <v>437005.54</v>
      </c>
      <c r="U415" s="230">
        <f>T415/43</f>
        <v>10162.91953488372</v>
      </c>
    </row>
    <row r="416" spans="1:21" ht="36">
      <c r="A416" s="229"/>
      <c r="B416" s="193"/>
      <c r="C416" s="187"/>
      <c r="D416" s="150"/>
      <c r="E416" s="32" t="s">
        <v>327</v>
      </c>
      <c r="F416" s="168"/>
      <c r="G416" s="17"/>
      <c r="H416" s="17"/>
      <c r="I416" s="17"/>
      <c r="J416" s="17"/>
      <c r="K416" s="23"/>
      <c r="L416" s="23"/>
      <c r="M416" s="17"/>
      <c r="N416" s="17"/>
      <c r="O416" s="17"/>
      <c r="P416" s="17"/>
      <c r="Q416" s="17"/>
      <c r="R416" s="17"/>
      <c r="S416" s="195"/>
      <c r="T416" s="146"/>
      <c r="U416" s="230"/>
    </row>
    <row r="417" spans="1:21" ht="24">
      <c r="A417" s="229"/>
      <c r="B417" s="193"/>
      <c r="C417" s="187"/>
      <c r="D417" s="150"/>
      <c r="E417" s="32" t="s">
        <v>328</v>
      </c>
      <c r="F417" s="168"/>
      <c r="G417" s="17"/>
      <c r="H417" s="17"/>
      <c r="I417" s="17"/>
      <c r="J417" s="17"/>
      <c r="K417" s="17"/>
      <c r="L417" s="17"/>
      <c r="M417" s="23"/>
      <c r="N417" s="23"/>
      <c r="O417" s="17"/>
      <c r="P417" s="17"/>
      <c r="Q417" s="17"/>
      <c r="R417" s="17"/>
      <c r="S417" s="195"/>
      <c r="T417" s="146"/>
      <c r="U417" s="230"/>
    </row>
    <row r="418" spans="1:21" ht="24">
      <c r="A418" s="229"/>
      <c r="B418" s="193"/>
      <c r="C418" s="187"/>
      <c r="D418" s="150"/>
      <c r="E418" s="32" t="s">
        <v>329</v>
      </c>
      <c r="F418" s="168"/>
      <c r="G418" s="17"/>
      <c r="H418" s="17"/>
      <c r="I418" s="17"/>
      <c r="J418" s="17"/>
      <c r="K418" s="17"/>
      <c r="L418" s="17"/>
      <c r="M418" s="17"/>
      <c r="N418" s="17"/>
      <c r="O418" s="23"/>
      <c r="P418" s="23"/>
      <c r="Q418" s="23"/>
      <c r="R418" s="23"/>
      <c r="S418" s="195"/>
      <c r="T418" s="146"/>
      <c r="U418" s="230"/>
    </row>
    <row r="419" spans="1:21" ht="24">
      <c r="A419" s="229" t="s">
        <v>118</v>
      </c>
      <c r="B419" s="192" t="s">
        <v>119</v>
      </c>
      <c r="C419" s="232">
        <v>1</v>
      </c>
      <c r="D419" s="221" t="s">
        <v>129</v>
      </c>
      <c r="E419" s="77" t="s">
        <v>330</v>
      </c>
      <c r="F419" s="168" t="s">
        <v>53</v>
      </c>
      <c r="G419" s="17"/>
      <c r="H419" s="17"/>
      <c r="I419" s="17"/>
      <c r="J419" s="16"/>
      <c r="K419" s="16"/>
      <c r="L419" s="16"/>
      <c r="M419" s="16"/>
      <c r="N419" s="16"/>
      <c r="O419" s="16"/>
      <c r="P419" s="16"/>
      <c r="Q419" s="23"/>
      <c r="R419" s="17"/>
      <c r="S419" s="195"/>
      <c r="T419" s="195">
        <f>249246.05</f>
        <v>249246.05</v>
      </c>
      <c r="U419" s="140">
        <f>T419/43</f>
        <v>5796.41976744186</v>
      </c>
    </row>
    <row r="420" spans="1:21" ht="24">
      <c r="A420" s="229"/>
      <c r="B420" s="192"/>
      <c r="C420" s="232"/>
      <c r="D420" s="221"/>
      <c r="E420" s="77" t="s">
        <v>331</v>
      </c>
      <c r="F420" s="168"/>
      <c r="G420" s="17"/>
      <c r="H420" s="17"/>
      <c r="I420" s="17"/>
      <c r="J420" s="16"/>
      <c r="K420" s="16"/>
      <c r="L420" s="16"/>
      <c r="M420" s="16"/>
      <c r="N420" s="16"/>
      <c r="O420" s="16"/>
      <c r="P420" s="16"/>
      <c r="Q420" s="17"/>
      <c r="R420" s="23"/>
      <c r="S420" s="195"/>
      <c r="T420" s="195"/>
      <c r="U420" s="140"/>
    </row>
    <row r="421" spans="1:21" ht="24">
      <c r="A421" s="189" t="s">
        <v>143</v>
      </c>
      <c r="B421" s="192" t="s">
        <v>68</v>
      </c>
      <c r="C421" s="149" t="s">
        <v>70</v>
      </c>
      <c r="D421" s="149" t="s">
        <v>69</v>
      </c>
      <c r="E421" s="32" t="s">
        <v>332</v>
      </c>
      <c r="F421" s="145" t="s">
        <v>53</v>
      </c>
      <c r="G421" s="45"/>
      <c r="H421" s="45"/>
      <c r="I421" s="45"/>
      <c r="J421" s="45"/>
      <c r="K421" s="45"/>
      <c r="L421" s="45"/>
      <c r="M421" s="45"/>
      <c r="N421" s="45"/>
      <c r="O421" s="45"/>
      <c r="P421" s="45"/>
      <c r="Q421" s="45"/>
      <c r="R421" s="45"/>
      <c r="S421" s="195"/>
      <c r="T421" s="139">
        <f>432222.67</f>
        <v>432222.67</v>
      </c>
      <c r="U421" s="140">
        <f>T421/43</f>
        <v>10051.69</v>
      </c>
    </row>
    <row r="422" spans="1:21" ht="24">
      <c r="A422" s="189"/>
      <c r="B422" s="192"/>
      <c r="C422" s="149"/>
      <c r="D422" s="149"/>
      <c r="E422" s="32" t="s">
        <v>333</v>
      </c>
      <c r="F422" s="145"/>
      <c r="G422" s="45"/>
      <c r="H422" s="45"/>
      <c r="I422" s="45"/>
      <c r="J422" s="45"/>
      <c r="K422" s="45"/>
      <c r="L422" s="45"/>
      <c r="M422" s="45"/>
      <c r="N422" s="45"/>
      <c r="O422" s="45"/>
      <c r="P422" s="45"/>
      <c r="Q422" s="45"/>
      <c r="R422" s="45"/>
      <c r="S422" s="195"/>
      <c r="T422" s="139"/>
      <c r="U422" s="140"/>
    </row>
    <row r="423" spans="1:21" ht="36">
      <c r="A423" s="189" t="s">
        <v>75</v>
      </c>
      <c r="B423" s="32" t="s">
        <v>76</v>
      </c>
      <c r="C423" s="75">
        <v>2</v>
      </c>
      <c r="D423" s="75" t="s">
        <v>77</v>
      </c>
      <c r="E423" s="32" t="s">
        <v>334</v>
      </c>
      <c r="F423" s="145" t="s">
        <v>53</v>
      </c>
      <c r="G423" s="17"/>
      <c r="H423" s="23"/>
      <c r="I423" s="17"/>
      <c r="J423" s="16"/>
      <c r="K423" s="17"/>
      <c r="L423" s="17"/>
      <c r="M423" s="16"/>
      <c r="N423" s="17"/>
      <c r="O423" s="17"/>
      <c r="P423" s="23"/>
      <c r="Q423" s="17"/>
      <c r="R423" s="17"/>
      <c r="S423" s="195"/>
      <c r="T423" s="233">
        <f>361313.57</f>
        <v>361313.57</v>
      </c>
      <c r="U423" s="230">
        <f>T423/43</f>
        <v>8402.641162790698</v>
      </c>
    </row>
    <row r="424" spans="1:21" ht="24">
      <c r="A424" s="189"/>
      <c r="B424" s="193" t="s">
        <v>78</v>
      </c>
      <c r="C424" s="145" t="s">
        <v>79</v>
      </c>
      <c r="D424" s="144" t="s">
        <v>335</v>
      </c>
      <c r="E424" s="77" t="s">
        <v>336</v>
      </c>
      <c r="F424" s="145"/>
      <c r="G424" s="17"/>
      <c r="H424" s="23"/>
      <c r="I424" s="17"/>
      <c r="J424" s="16"/>
      <c r="K424" s="17"/>
      <c r="L424" s="17"/>
      <c r="M424" s="17"/>
      <c r="N424" s="17"/>
      <c r="O424" s="17"/>
      <c r="P424" s="17"/>
      <c r="Q424" s="17"/>
      <c r="R424" s="16"/>
      <c r="S424" s="195"/>
      <c r="T424" s="233"/>
      <c r="U424" s="230"/>
    </row>
    <row r="425" spans="1:21" ht="12">
      <c r="A425" s="189"/>
      <c r="B425" s="193"/>
      <c r="C425" s="145"/>
      <c r="D425" s="144"/>
      <c r="E425" s="77" t="s">
        <v>337</v>
      </c>
      <c r="F425" s="145"/>
      <c r="G425" s="17"/>
      <c r="H425" s="17"/>
      <c r="I425" s="23"/>
      <c r="J425" s="16"/>
      <c r="K425" s="17"/>
      <c r="L425" s="17"/>
      <c r="M425" s="17"/>
      <c r="N425" s="23"/>
      <c r="O425" s="17"/>
      <c r="P425" s="17"/>
      <c r="Q425" s="17"/>
      <c r="R425" s="16"/>
      <c r="S425" s="195"/>
      <c r="T425" s="233"/>
      <c r="U425" s="230"/>
    </row>
    <row r="426" spans="1:21" ht="24">
      <c r="A426" s="189"/>
      <c r="B426" s="193"/>
      <c r="C426" s="145"/>
      <c r="D426" s="144"/>
      <c r="E426" s="77" t="s">
        <v>338</v>
      </c>
      <c r="F426" s="145"/>
      <c r="G426" s="17"/>
      <c r="H426" s="17"/>
      <c r="I426" s="17"/>
      <c r="J426" s="23"/>
      <c r="K426" s="17"/>
      <c r="L426" s="17"/>
      <c r="M426" s="17"/>
      <c r="N426" s="17"/>
      <c r="O426" s="23"/>
      <c r="P426" s="17"/>
      <c r="Q426" s="17"/>
      <c r="R426" s="17"/>
      <c r="S426" s="195"/>
      <c r="T426" s="233"/>
      <c r="U426" s="230"/>
    </row>
    <row r="427" spans="1:21" ht="72">
      <c r="A427" s="189"/>
      <c r="B427" s="32" t="s">
        <v>80</v>
      </c>
      <c r="C427" s="15" t="s">
        <v>81</v>
      </c>
      <c r="D427" s="15" t="s">
        <v>339</v>
      </c>
      <c r="E427" s="32" t="s">
        <v>340</v>
      </c>
      <c r="F427" s="145"/>
      <c r="G427" s="16"/>
      <c r="H427" s="16"/>
      <c r="I427" s="16"/>
      <c r="J427" s="16"/>
      <c r="K427" s="23"/>
      <c r="L427" s="23"/>
      <c r="M427" s="23"/>
      <c r="N427" s="23"/>
      <c r="O427" s="17"/>
      <c r="P427" s="23"/>
      <c r="Q427" s="23"/>
      <c r="R427" s="23"/>
      <c r="S427" s="195"/>
      <c r="T427" s="233"/>
      <c r="U427" s="230"/>
    </row>
    <row r="428" spans="1:21" ht="48">
      <c r="A428" s="189" t="s">
        <v>764</v>
      </c>
      <c r="B428" s="193" t="s">
        <v>139</v>
      </c>
      <c r="C428" s="237">
        <v>0.7</v>
      </c>
      <c r="D428" s="149" t="s">
        <v>341</v>
      </c>
      <c r="E428" s="32" t="s">
        <v>342</v>
      </c>
      <c r="F428" s="145" t="s">
        <v>53</v>
      </c>
      <c r="G428" s="23"/>
      <c r="H428" s="23"/>
      <c r="I428" s="23"/>
      <c r="J428" s="23"/>
      <c r="K428" s="23"/>
      <c r="L428" s="23"/>
      <c r="M428" s="23"/>
      <c r="N428" s="23"/>
      <c r="O428" s="23"/>
      <c r="P428" s="23"/>
      <c r="Q428" s="23"/>
      <c r="R428" s="23"/>
      <c r="S428" s="195"/>
      <c r="T428" s="146">
        <f>399425.22</f>
        <v>399425.22</v>
      </c>
      <c r="U428" s="230">
        <f>T428/43</f>
        <v>9288.958604651161</v>
      </c>
    </row>
    <row r="429" spans="1:21" ht="48">
      <c r="A429" s="189"/>
      <c r="B429" s="193"/>
      <c r="C429" s="237"/>
      <c r="D429" s="149"/>
      <c r="E429" s="32" t="s">
        <v>343</v>
      </c>
      <c r="F429" s="145"/>
      <c r="G429" s="23"/>
      <c r="H429" s="23"/>
      <c r="I429" s="23"/>
      <c r="J429" s="23"/>
      <c r="K429" s="23"/>
      <c r="L429" s="23"/>
      <c r="M429" s="23"/>
      <c r="N429" s="23"/>
      <c r="O429" s="23"/>
      <c r="P429" s="23"/>
      <c r="Q429" s="23"/>
      <c r="R429" s="23"/>
      <c r="S429" s="195"/>
      <c r="T429" s="146"/>
      <c r="U429" s="230"/>
    </row>
    <row r="430" spans="1:21" ht="36">
      <c r="A430" s="189"/>
      <c r="B430" s="193" t="s">
        <v>344</v>
      </c>
      <c r="C430" s="236">
        <v>5</v>
      </c>
      <c r="D430" s="149" t="s">
        <v>345</v>
      </c>
      <c r="E430" s="77" t="s">
        <v>346</v>
      </c>
      <c r="F430" s="145"/>
      <c r="G430" s="24"/>
      <c r="H430" s="44"/>
      <c r="I430" s="24"/>
      <c r="J430" s="24"/>
      <c r="K430" s="24"/>
      <c r="L430" s="24"/>
      <c r="M430" s="24"/>
      <c r="N430" s="24"/>
      <c r="O430" s="24"/>
      <c r="P430" s="24"/>
      <c r="Q430" s="24"/>
      <c r="R430" s="24"/>
      <c r="S430" s="195"/>
      <c r="T430" s="146"/>
      <c r="U430" s="230"/>
    </row>
    <row r="431" spans="1:21" ht="48">
      <c r="A431" s="189"/>
      <c r="B431" s="193"/>
      <c r="C431" s="236"/>
      <c r="D431" s="149"/>
      <c r="E431" s="77" t="s">
        <v>347</v>
      </c>
      <c r="F431" s="145"/>
      <c r="G431" s="24"/>
      <c r="H431" s="24"/>
      <c r="I431" s="24"/>
      <c r="J431" s="44"/>
      <c r="K431" s="24"/>
      <c r="L431" s="24"/>
      <c r="M431" s="24"/>
      <c r="N431" s="24"/>
      <c r="O431" s="24"/>
      <c r="P431" s="24"/>
      <c r="Q431" s="24"/>
      <c r="R431" s="24"/>
      <c r="S431" s="195"/>
      <c r="T431" s="146"/>
      <c r="U431" s="230"/>
    </row>
    <row r="432" spans="1:21" ht="24">
      <c r="A432" s="189"/>
      <c r="B432" s="193"/>
      <c r="C432" s="236"/>
      <c r="D432" s="149"/>
      <c r="E432" s="77" t="s">
        <v>348</v>
      </c>
      <c r="F432" s="145"/>
      <c r="G432" s="24"/>
      <c r="H432" s="24"/>
      <c r="I432" s="24"/>
      <c r="J432" s="24"/>
      <c r="K432" s="24"/>
      <c r="L432" s="44"/>
      <c r="M432" s="24"/>
      <c r="N432" s="24"/>
      <c r="O432" s="24"/>
      <c r="P432" s="24"/>
      <c r="Q432" s="24"/>
      <c r="R432" s="24"/>
      <c r="S432" s="195"/>
      <c r="T432" s="146"/>
      <c r="U432" s="230"/>
    </row>
    <row r="433" spans="1:21" ht="24">
      <c r="A433" s="189"/>
      <c r="B433" s="193"/>
      <c r="C433" s="236"/>
      <c r="D433" s="149"/>
      <c r="E433" s="77" t="s">
        <v>349</v>
      </c>
      <c r="F433" s="145"/>
      <c r="G433" s="24"/>
      <c r="H433" s="24"/>
      <c r="I433" s="24"/>
      <c r="J433" s="24"/>
      <c r="K433" s="24"/>
      <c r="L433" s="24"/>
      <c r="M433" s="24"/>
      <c r="N433" s="44"/>
      <c r="O433" s="24"/>
      <c r="P433" s="24"/>
      <c r="Q433" s="24"/>
      <c r="R433" s="24"/>
      <c r="S433" s="195"/>
      <c r="T433" s="146"/>
      <c r="U433" s="230"/>
    </row>
    <row r="434" spans="1:21" ht="36">
      <c r="A434" s="189"/>
      <c r="B434" s="193"/>
      <c r="C434" s="236"/>
      <c r="D434" s="149"/>
      <c r="E434" s="77" t="s">
        <v>350</v>
      </c>
      <c r="F434" s="145"/>
      <c r="G434" s="24"/>
      <c r="H434" s="24"/>
      <c r="I434" s="24"/>
      <c r="J434" s="24"/>
      <c r="K434" s="24"/>
      <c r="L434" s="24"/>
      <c r="M434" s="24"/>
      <c r="N434" s="24"/>
      <c r="O434" s="24"/>
      <c r="P434" s="44"/>
      <c r="Q434" s="24"/>
      <c r="R434" s="24"/>
      <c r="S434" s="195"/>
      <c r="T434" s="146"/>
      <c r="U434" s="230"/>
    </row>
    <row r="435" spans="1:21" ht="48">
      <c r="A435" s="189"/>
      <c r="B435" s="193"/>
      <c r="C435" s="236"/>
      <c r="D435" s="149"/>
      <c r="E435" s="77" t="s">
        <v>351</v>
      </c>
      <c r="F435" s="145"/>
      <c r="G435" s="24"/>
      <c r="H435" s="24"/>
      <c r="I435" s="44"/>
      <c r="J435" s="44"/>
      <c r="K435" s="44"/>
      <c r="L435" s="44"/>
      <c r="M435" s="44"/>
      <c r="N435" s="44"/>
      <c r="O435" s="44"/>
      <c r="P435" s="44"/>
      <c r="Q435" s="44"/>
      <c r="R435" s="44"/>
      <c r="S435" s="195"/>
      <c r="T435" s="146"/>
      <c r="U435" s="230"/>
    </row>
    <row r="436" spans="1:21" ht="60">
      <c r="A436" s="52" t="s">
        <v>142</v>
      </c>
      <c r="B436" s="34" t="s">
        <v>140</v>
      </c>
      <c r="C436" s="110">
        <v>1</v>
      </c>
      <c r="D436" s="109" t="s">
        <v>352</v>
      </c>
      <c r="E436" s="34" t="s">
        <v>353</v>
      </c>
      <c r="F436" s="109" t="s">
        <v>566</v>
      </c>
      <c r="G436" s="20"/>
      <c r="H436" s="20"/>
      <c r="I436" s="20"/>
      <c r="J436" s="20"/>
      <c r="K436" s="20"/>
      <c r="L436" s="17"/>
      <c r="M436" s="17"/>
      <c r="N436" s="23"/>
      <c r="O436" s="64"/>
      <c r="P436" s="20"/>
      <c r="Q436" s="20"/>
      <c r="R436" s="20"/>
      <c r="S436" s="92"/>
      <c r="T436" s="93">
        <f>494983.77</f>
        <v>494983.77</v>
      </c>
      <c r="U436" s="97">
        <f>T436/43</f>
        <v>11511.25046511628</v>
      </c>
    </row>
    <row r="437" spans="1:21" ht="24">
      <c r="A437" s="153" t="s">
        <v>187</v>
      </c>
      <c r="B437" s="148" t="s">
        <v>189</v>
      </c>
      <c r="C437" s="149">
        <v>1</v>
      </c>
      <c r="D437" s="145" t="s">
        <v>512</v>
      </c>
      <c r="E437" s="77" t="s">
        <v>737</v>
      </c>
      <c r="F437" s="238" t="s">
        <v>188</v>
      </c>
      <c r="G437" s="101"/>
      <c r="H437" s="12"/>
      <c r="I437" s="11"/>
      <c r="J437" s="12"/>
      <c r="K437" s="12"/>
      <c r="L437" s="11"/>
      <c r="M437" s="11"/>
      <c r="N437" s="11"/>
      <c r="O437" s="11"/>
      <c r="P437" s="11"/>
      <c r="Q437" s="11"/>
      <c r="R437" s="12"/>
      <c r="S437" s="134"/>
      <c r="T437" s="134">
        <f>2826997.69</f>
        <v>2826997.69</v>
      </c>
      <c r="U437" s="239">
        <f>T437/43</f>
        <v>65744.13232558139</v>
      </c>
    </row>
    <row r="438" spans="1:21" ht="24">
      <c r="A438" s="153"/>
      <c r="B438" s="148"/>
      <c r="C438" s="149"/>
      <c r="D438" s="145"/>
      <c r="E438" s="77" t="s">
        <v>740</v>
      </c>
      <c r="F438" s="238"/>
      <c r="G438" s="101"/>
      <c r="H438" s="101"/>
      <c r="I438" s="101"/>
      <c r="J438" s="101"/>
      <c r="K438" s="101"/>
      <c r="L438" s="101"/>
      <c r="M438" s="101"/>
      <c r="N438" s="101"/>
      <c r="O438" s="101"/>
      <c r="P438" s="101"/>
      <c r="Q438" s="101"/>
      <c r="R438" s="101"/>
      <c r="S438" s="134"/>
      <c r="T438" s="134"/>
      <c r="U438" s="239"/>
    </row>
    <row r="439" spans="1:21" ht="24">
      <c r="A439" s="153"/>
      <c r="B439" s="148" t="s">
        <v>513</v>
      </c>
      <c r="C439" s="149">
        <v>1</v>
      </c>
      <c r="D439" s="145"/>
      <c r="E439" s="77" t="s">
        <v>738</v>
      </c>
      <c r="F439" s="238"/>
      <c r="G439" s="101"/>
      <c r="H439" s="101"/>
      <c r="I439" s="101"/>
      <c r="J439" s="101"/>
      <c r="K439" s="101"/>
      <c r="L439" s="101"/>
      <c r="M439" s="101"/>
      <c r="N439" s="101"/>
      <c r="O439" s="101"/>
      <c r="P439" s="101"/>
      <c r="Q439" s="101"/>
      <c r="R439" s="101"/>
      <c r="S439" s="134"/>
      <c r="T439" s="134"/>
      <c r="U439" s="239"/>
    </row>
    <row r="440" spans="1:21" ht="24">
      <c r="A440" s="153"/>
      <c r="B440" s="148"/>
      <c r="C440" s="149"/>
      <c r="D440" s="145"/>
      <c r="E440" s="77" t="s">
        <v>739</v>
      </c>
      <c r="F440" s="238"/>
      <c r="G440" s="101"/>
      <c r="H440" s="101"/>
      <c r="I440" s="101"/>
      <c r="J440" s="101"/>
      <c r="K440" s="101"/>
      <c r="L440" s="101"/>
      <c r="M440" s="101"/>
      <c r="N440" s="101"/>
      <c r="O440" s="101"/>
      <c r="P440" s="101"/>
      <c r="Q440" s="101"/>
      <c r="R440" s="101"/>
      <c r="S440" s="134"/>
      <c r="T440" s="134"/>
      <c r="U440" s="239"/>
    </row>
    <row r="441" spans="1:21" ht="36">
      <c r="A441" s="153" t="s">
        <v>193</v>
      </c>
      <c r="B441" s="109" t="s">
        <v>194</v>
      </c>
      <c r="C441" s="110">
        <v>1</v>
      </c>
      <c r="D441" s="190" t="s">
        <v>515</v>
      </c>
      <c r="E441" s="28" t="s">
        <v>741</v>
      </c>
      <c r="F441" s="234" t="s">
        <v>51</v>
      </c>
      <c r="G441" s="106"/>
      <c r="H441" s="106"/>
      <c r="I441" s="106"/>
      <c r="J441" s="106"/>
      <c r="K441" s="106"/>
      <c r="L441" s="106"/>
      <c r="M441" s="106"/>
      <c r="N441" s="106"/>
      <c r="O441" s="106"/>
      <c r="P441" s="106"/>
      <c r="Q441" s="106"/>
      <c r="R441" s="106"/>
      <c r="S441" s="235"/>
      <c r="T441" s="235">
        <f>1656117.91</f>
        <v>1656117.91</v>
      </c>
      <c r="U441" s="128">
        <f>T441/43</f>
        <v>38514.369999999995</v>
      </c>
    </row>
    <row r="442" spans="1:21" ht="36">
      <c r="A442" s="153"/>
      <c r="B442" s="109" t="s">
        <v>195</v>
      </c>
      <c r="C442" s="110">
        <v>1</v>
      </c>
      <c r="D442" s="190"/>
      <c r="E442" s="28" t="s">
        <v>742</v>
      </c>
      <c r="F442" s="234"/>
      <c r="G442" s="106"/>
      <c r="H442" s="106"/>
      <c r="I442" s="106"/>
      <c r="J442" s="106"/>
      <c r="K442" s="106"/>
      <c r="L442" s="106"/>
      <c r="M442" s="106"/>
      <c r="N442" s="106"/>
      <c r="O442" s="106"/>
      <c r="P442" s="106"/>
      <c r="Q442" s="106"/>
      <c r="R442" s="106"/>
      <c r="S442" s="235"/>
      <c r="T442" s="235"/>
      <c r="U442" s="128"/>
    </row>
    <row r="443" spans="1:21" ht="24">
      <c r="A443" s="153"/>
      <c r="B443" s="109" t="s">
        <v>196</v>
      </c>
      <c r="C443" s="110">
        <v>1</v>
      </c>
      <c r="D443" s="190"/>
      <c r="E443" s="28" t="s">
        <v>743</v>
      </c>
      <c r="F443" s="234"/>
      <c r="G443" s="106"/>
      <c r="H443" s="106"/>
      <c r="I443" s="106"/>
      <c r="J443" s="106"/>
      <c r="K443" s="106"/>
      <c r="L443" s="106"/>
      <c r="M443" s="106"/>
      <c r="N443" s="106"/>
      <c r="O443" s="106"/>
      <c r="P443" s="106"/>
      <c r="Q443" s="106"/>
      <c r="R443" s="106"/>
      <c r="S443" s="235"/>
      <c r="T443" s="235"/>
      <c r="U443" s="128"/>
    </row>
  </sheetData>
  <sheetProtection/>
  <mergeCells count="1069">
    <mergeCell ref="U441:U443"/>
    <mergeCell ref="S437:S440"/>
    <mergeCell ref="T437:T440"/>
    <mergeCell ref="U437:U440"/>
    <mergeCell ref="B439:B440"/>
    <mergeCell ref="C439:C440"/>
    <mergeCell ref="T441:T443"/>
    <mergeCell ref="T428:T435"/>
    <mergeCell ref="B428:B429"/>
    <mergeCell ref="C428:C429"/>
    <mergeCell ref="D428:D429"/>
    <mergeCell ref="F428:F435"/>
    <mergeCell ref="F437:F440"/>
    <mergeCell ref="C437:C438"/>
    <mergeCell ref="D437:D440"/>
    <mergeCell ref="S428:S435"/>
    <mergeCell ref="A428:A435"/>
    <mergeCell ref="A441:A443"/>
    <mergeCell ref="D441:D443"/>
    <mergeCell ref="F441:F443"/>
    <mergeCell ref="S441:S443"/>
    <mergeCell ref="B430:B435"/>
    <mergeCell ref="C430:C435"/>
    <mergeCell ref="D430:D435"/>
    <mergeCell ref="A437:A440"/>
    <mergeCell ref="B437:B438"/>
    <mergeCell ref="A423:A427"/>
    <mergeCell ref="F423:F427"/>
    <mergeCell ref="S423:S427"/>
    <mergeCell ref="T423:T427"/>
    <mergeCell ref="U423:U427"/>
    <mergeCell ref="B424:B426"/>
    <mergeCell ref="C424:C426"/>
    <mergeCell ref="D424:D426"/>
    <mergeCell ref="U428:U435"/>
    <mergeCell ref="T419:T420"/>
    <mergeCell ref="U419:U420"/>
    <mergeCell ref="A421:A422"/>
    <mergeCell ref="B421:B422"/>
    <mergeCell ref="C421:C422"/>
    <mergeCell ref="D421:D422"/>
    <mergeCell ref="F421:F422"/>
    <mergeCell ref="S421:S422"/>
    <mergeCell ref="T421:T422"/>
    <mergeCell ref="U421:U422"/>
    <mergeCell ref="A419:A420"/>
    <mergeCell ref="B419:B420"/>
    <mergeCell ref="C419:C420"/>
    <mergeCell ref="D419:D420"/>
    <mergeCell ref="F419:F420"/>
    <mergeCell ref="S419:S420"/>
    <mergeCell ref="T412:T414"/>
    <mergeCell ref="U412:U414"/>
    <mergeCell ref="A415:A418"/>
    <mergeCell ref="B415:B418"/>
    <mergeCell ref="C415:C418"/>
    <mergeCell ref="D415:D418"/>
    <mergeCell ref="F415:F418"/>
    <mergeCell ref="S415:S418"/>
    <mergeCell ref="T415:T418"/>
    <mergeCell ref="U415:U418"/>
    <mergeCell ref="B409:B411"/>
    <mergeCell ref="C409:C411"/>
    <mergeCell ref="D409:D411"/>
    <mergeCell ref="A412:A414"/>
    <mergeCell ref="F412:F414"/>
    <mergeCell ref="S412:S414"/>
    <mergeCell ref="S403:S404"/>
    <mergeCell ref="T403:T404"/>
    <mergeCell ref="U403:U404"/>
    <mergeCell ref="A405:A406"/>
    <mergeCell ref="F405:F406"/>
    <mergeCell ref="A408:A411"/>
    <mergeCell ref="F408:F411"/>
    <mergeCell ref="S408:S411"/>
    <mergeCell ref="T408:T411"/>
    <mergeCell ref="U408:U411"/>
    <mergeCell ref="U398:U402"/>
    <mergeCell ref="D399:D400"/>
    <mergeCell ref="B401:B402"/>
    <mergeCell ref="C401:C402"/>
    <mergeCell ref="D401:D402"/>
    <mergeCell ref="A403:A404"/>
    <mergeCell ref="B403:B404"/>
    <mergeCell ref="C403:C404"/>
    <mergeCell ref="D403:D404"/>
    <mergeCell ref="F403:F404"/>
    <mergeCell ref="A398:A402"/>
    <mergeCell ref="B398:B400"/>
    <mergeCell ref="C398:C400"/>
    <mergeCell ref="F398:F402"/>
    <mergeCell ref="S398:S402"/>
    <mergeCell ref="T398:T402"/>
    <mergeCell ref="A393:A394"/>
    <mergeCell ref="F393:F394"/>
    <mergeCell ref="S393:S394"/>
    <mergeCell ref="T393:T394"/>
    <mergeCell ref="U393:U394"/>
    <mergeCell ref="A395:A396"/>
    <mergeCell ref="F395:F396"/>
    <mergeCell ref="S395:S396"/>
    <mergeCell ref="T395:T396"/>
    <mergeCell ref="U395:U396"/>
    <mergeCell ref="G390:I390"/>
    <mergeCell ref="J390:L390"/>
    <mergeCell ref="M390:O390"/>
    <mergeCell ref="P390:R390"/>
    <mergeCell ref="S390:S391"/>
    <mergeCell ref="T390:U390"/>
    <mergeCell ref="G388:R388"/>
    <mergeCell ref="S388:U388"/>
    <mergeCell ref="A389:A391"/>
    <mergeCell ref="B389:B391"/>
    <mergeCell ref="C389:C391"/>
    <mergeCell ref="D389:D391"/>
    <mergeCell ref="E389:E391"/>
    <mergeCell ref="F389:F391"/>
    <mergeCell ref="G389:R389"/>
    <mergeCell ref="S389:U389"/>
    <mergeCell ref="T382:T385"/>
    <mergeCell ref="U382:U385"/>
    <mergeCell ref="B384:B385"/>
    <mergeCell ref="C384:C385"/>
    <mergeCell ref="D384:D385"/>
    <mergeCell ref="A387:U387"/>
    <mergeCell ref="A382:A385"/>
    <mergeCell ref="B382:B383"/>
    <mergeCell ref="C382:C383"/>
    <mergeCell ref="D382:D383"/>
    <mergeCell ref="F382:F385"/>
    <mergeCell ref="S382:S385"/>
    <mergeCell ref="T372:T381"/>
    <mergeCell ref="U372:U381"/>
    <mergeCell ref="B374:B377"/>
    <mergeCell ref="C374:C377"/>
    <mergeCell ref="D374:D377"/>
    <mergeCell ref="B378:B381"/>
    <mergeCell ref="C378:C381"/>
    <mergeCell ref="D378:D381"/>
    <mergeCell ref="A372:A381"/>
    <mergeCell ref="B372:B373"/>
    <mergeCell ref="C372:C373"/>
    <mergeCell ref="D372:D373"/>
    <mergeCell ref="F372:F381"/>
    <mergeCell ref="S372:S381"/>
    <mergeCell ref="F369:F371"/>
    <mergeCell ref="G369:R369"/>
    <mergeCell ref="S369:U369"/>
    <mergeCell ref="G370:I370"/>
    <mergeCell ref="J370:L370"/>
    <mergeCell ref="M370:O370"/>
    <mergeCell ref="P370:R370"/>
    <mergeCell ref="S370:S371"/>
    <mergeCell ref="T370:U370"/>
    <mergeCell ref="T360:T364"/>
    <mergeCell ref="U360:U364"/>
    <mergeCell ref="A367:U367"/>
    <mergeCell ref="G368:R368"/>
    <mergeCell ref="S368:U368"/>
    <mergeCell ref="A369:A371"/>
    <mergeCell ref="B369:B371"/>
    <mergeCell ref="C369:C371"/>
    <mergeCell ref="D369:D371"/>
    <mergeCell ref="E369:E371"/>
    <mergeCell ref="A360:A364"/>
    <mergeCell ref="B360:B364"/>
    <mergeCell ref="C360:C364"/>
    <mergeCell ref="D360:D362"/>
    <mergeCell ref="F360:F364"/>
    <mergeCell ref="S360:S364"/>
    <mergeCell ref="S357:U357"/>
    <mergeCell ref="G358:I358"/>
    <mergeCell ref="J358:L358"/>
    <mergeCell ref="M358:O358"/>
    <mergeCell ref="P358:R358"/>
    <mergeCell ref="S358:S359"/>
    <mergeCell ref="T358:U358"/>
    <mergeCell ref="A355:U355"/>
    <mergeCell ref="G356:R356"/>
    <mergeCell ref="S356:U356"/>
    <mergeCell ref="A357:A359"/>
    <mergeCell ref="B357:B359"/>
    <mergeCell ref="C357:C359"/>
    <mergeCell ref="D357:D359"/>
    <mergeCell ref="E357:E359"/>
    <mergeCell ref="F357:F359"/>
    <mergeCell ref="G357:R357"/>
    <mergeCell ref="S350:U350"/>
    <mergeCell ref="G351:I351"/>
    <mergeCell ref="J351:L351"/>
    <mergeCell ref="M351:O351"/>
    <mergeCell ref="P351:R351"/>
    <mergeCell ref="S351:S352"/>
    <mergeCell ref="T351:U351"/>
    <mergeCell ref="A348:U348"/>
    <mergeCell ref="G349:R349"/>
    <mergeCell ref="S349:U349"/>
    <mergeCell ref="A350:A352"/>
    <mergeCell ref="B350:B352"/>
    <mergeCell ref="C350:C352"/>
    <mergeCell ref="D350:D352"/>
    <mergeCell ref="E350:E352"/>
    <mergeCell ref="F350:F352"/>
    <mergeCell ref="G350:R350"/>
    <mergeCell ref="T345:T346"/>
    <mergeCell ref="U345:U346"/>
    <mergeCell ref="A345:A346"/>
    <mergeCell ref="B345:B346"/>
    <mergeCell ref="C345:C346"/>
    <mergeCell ref="D345:D346"/>
    <mergeCell ref="F345:F346"/>
    <mergeCell ref="S345:S346"/>
    <mergeCell ref="G342:R342"/>
    <mergeCell ref="S342:U342"/>
    <mergeCell ref="G343:I343"/>
    <mergeCell ref="J343:L343"/>
    <mergeCell ref="M343:O343"/>
    <mergeCell ref="P343:R343"/>
    <mergeCell ref="S343:S344"/>
    <mergeCell ref="T343:U343"/>
    <mergeCell ref="A339:U339"/>
    <mergeCell ref="A340:U340"/>
    <mergeCell ref="G341:R341"/>
    <mergeCell ref="S341:U341"/>
    <mergeCell ref="A342:A344"/>
    <mergeCell ref="B342:B344"/>
    <mergeCell ref="C342:C344"/>
    <mergeCell ref="D342:D344"/>
    <mergeCell ref="E342:E344"/>
    <mergeCell ref="F342:F344"/>
    <mergeCell ref="A334:A338"/>
    <mergeCell ref="B334:B337"/>
    <mergeCell ref="C334:C337"/>
    <mergeCell ref="D334:D337"/>
    <mergeCell ref="F334:F337"/>
    <mergeCell ref="S334:S338"/>
    <mergeCell ref="A331:A333"/>
    <mergeCell ref="B331:B333"/>
    <mergeCell ref="C331:C333"/>
    <mergeCell ref="D331:D333"/>
    <mergeCell ref="F331:F333"/>
    <mergeCell ref="S331:S333"/>
    <mergeCell ref="T324:T327"/>
    <mergeCell ref="U324:U327"/>
    <mergeCell ref="A328:A330"/>
    <mergeCell ref="B328:B330"/>
    <mergeCell ref="C328:C330"/>
    <mergeCell ref="D328:D330"/>
    <mergeCell ref="F328:F330"/>
    <mergeCell ref="A324:A327"/>
    <mergeCell ref="B324:B327"/>
    <mergeCell ref="C324:C327"/>
    <mergeCell ref="D324:D327"/>
    <mergeCell ref="F324:F327"/>
    <mergeCell ref="S324:S327"/>
    <mergeCell ref="G321:R321"/>
    <mergeCell ref="S321:U321"/>
    <mergeCell ref="G322:I322"/>
    <mergeCell ref="J322:L322"/>
    <mergeCell ref="M322:O322"/>
    <mergeCell ref="P322:R322"/>
    <mergeCell ref="S322:S323"/>
    <mergeCell ref="T322:U322"/>
    <mergeCell ref="A321:A323"/>
    <mergeCell ref="B321:B323"/>
    <mergeCell ref="C321:C323"/>
    <mergeCell ref="D321:D323"/>
    <mergeCell ref="E321:E323"/>
    <mergeCell ref="F321:F323"/>
    <mergeCell ref="S315:S318"/>
    <mergeCell ref="T315:T318"/>
    <mergeCell ref="U315:U318"/>
    <mergeCell ref="A319:U319"/>
    <mergeCell ref="G320:R320"/>
    <mergeCell ref="S320:U320"/>
    <mergeCell ref="R311:R312"/>
    <mergeCell ref="B313:B314"/>
    <mergeCell ref="C313:C314"/>
    <mergeCell ref="A315:A318"/>
    <mergeCell ref="B315:B318"/>
    <mergeCell ref="C315:C318"/>
    <mergeCell ref="D315:D318"/>
    <mergeCell ref="F315:F318"/>
    <mergeCell ref="L311:L312"/>
    <mergeCell ref="M311:M312"/>
    <mergeCell ref="N311:N312"/>
    <mergeCell ref="O311:O312"/>
    <mergeCell ref="P311:P312"/>
    <mergeCell ref="Q311:Q312"/>
    <mergeCell ref="E311:E312"/>
    <mergeCell ref="G311:G312"/>
    <mergeCell ref="H311:H312"/>
    <mergeCell ref="I311:I312"/>
    <mergeCell ref="J311:J312"/>
    <mergeCell ref="K311:K312"/>
    <mergeCell ref="T307:T309"/>
    <mergeCell ref="U307:U309"/>
    <mergeCell ref="A310:A314"/>
    <mergeCell ref="B310:B312"/>
    <mergeCell ref="C310:C312"/>
    <mergeCell ref="D310:D314"/>
    <mergeCell ref="F310:F314"/>
    <mergeCell ref="S310:S314"/>
    <mergeCell ref="T310:T314"/>
    <mergeCell ref="U310:U314"/>
    <mergeCell ref="A307:A309"/>
    <mergeCell ref="B307:B309"/>
    <mergeCell ref="C307:C309"/>
    <mergeCell ref="D307:D309"/>
    <mergeCell ref="F307:F309"/>
    <mergeCell ref="S307:S309"/>
    <mergeCell ref="T301:T303"/>
    <mergeCell ref="U301:U303"/>
    <mergeCell ref="A304:A306"/>
    <mergeCell ref="B304:B306"/>
    <mergeCell ref="C304:C306"/>
    <mergeCell ref="D304:D306"/>
    <mergeCell ref="F304:F306"/>
    <mergeCell ref="S304:S306"/>
    <mergeCell ref="T304:T306"/>
    <mergeCell ref="U304:U306"/>
    <mergeCell ref="A301:A303"/>
    <mergeCell ref="B301:B303"/>
    <mergeCell ref="C301:C303"/>
    <mergeCell ref="D301:D303"/>
    <mergeCell ref="F301:F303"/>
    <mergeCell ref="S301:S303"/>
    <mergeCell ref="S298:U298"/>
    <mergeCell ref="G299:I299"/>
    <mergeCell ref="J299:L299"/>
    <mergeCell ref="M299:O299"/>
    <mergeCell ref="P299:R299"/>
    <mergeCell ref="S299:S300"/>
    <mergeCell ref="T299:U299"/>
    <mergeCell ref="A296:U296"/>
    <mergeCell ref="G297:R297"/>
    <mergeCell ref="S297:U297"/>
    <mergeCell ref="A298:A300"/>
    <mergeCell ref="B298:B300"/>
    <mergeCell ref="C298:C300"/>
    <mergeCell ref="D298:D300"/>
    <mergeCell ref="E298:E300"/>
    <mergeCell ref="F298:F300"/>
    <mergeCell ref="G298:R298"/>
    <mergeCell ref="A291:A293"/>
    <mergeCell ref="B291:B293"/>
    <mergeCell ref="C291:C293"/>
    <mergeCell ref="D291:D293"/>
    <mergeCell ref="F291:F293"/>
    <mergeCell ref="A294:A295"/>
    <mergeCell ref="B294:B295"/>
    <mergeCell ref="C294:C295"/>
    <mergeCell ref="D294:D295"/>
    <mergeCell ref="F294:F295"/>
    <mergeCell ref="A285:A287"/>
    <mergeCell ref="B285:B287"/>
    <mergeCell ref="C285:C287"/>
    <mergeCell ref="D285:D287"/>
    <mergeCell ref="F285:F287"/>
    <mergeCell ref="A288:A290"/>
    <mergeCell ref="B288:B290"/>
    <mergeCell ref="C288:C290"/>
    <mergeCell ref="F288:F290"/>
    <mergeCell ref="D289:D290"/>
    <mergeCell ref="F282:F284"/>
    <mergeCell ref="G282:R282"/>
    <mergeCell ref="S282:U282"/>
    <mergeCell ref="G283:I283"/>
    <mergeCell ref="J283:L283"/>
    <mergeCell ref="M283:O283"/>
    <mergeCell ref="P283:R283"/>
    <mergeCell ref="S283:S284"/>
    <mergeCell ref="T283:U283"/>
    <mergeCell ref="F277:F278"/>
    <mergeCell ref="A279:U279"/>
    <mergeCell ref="A280:U280"/>
    <mergeCell ref="G281:R281"/>
    <mergeCell ref="S281:U281"/>
    <mergeCell ref="A282:A284"/>
    <mergeCell ref="B282:B284"/>
    <mergeCell ref="C282:C284"/>
    <mergeCell ref="D282:D284"/>
    <mergeCell ref="E282:E284"/>
    <mergeCell ref="T263:T266"/>
    <mergeCell ref="U263:U266"/>
    <mergeCell ref="A267:A278"/>
    <mergeCell ref="B267:B276"/>
    <mergeCell ref="C267:C276"/>
    <mergeCell ref="F267:F268"/>
    <mergeCell ref="B277:B278"/>
    <mergeCell ref="C277:C278"/>
    <mergeCell ref="F271:F276"/>
    <mergeCell ref="D267:D276"/>
    <mergeCell ref="A263:A266"/>
    <mergeCell ref="B263:B266"/>
    <mergeCell ref="C263:C266"/>
    <mergeCell ref="D263:D266"/>
    <mergeCell ref="F263:F266"/>
    <mergeCell ref="S263:S266"/>
    <mergeCell ref="T257:T259"/>
    <mergeCell ref="U257:U259"/>
    <mergeCell ref="A260:A262"/>
    <mergeCell ref="B260:B262"/>
    <mergeCell ref="C260:C262"/>
    <mergeCell ref="D260:D262"/>
    <mergeCell ref="F260:F262"/>
    <mergeCell ref="S260:S262"/>
    <mergeCell ref="T260:T262"/>
    <mergeCell ref="U260:U262"/>
    <mergeCell ref="A251:A256"/>
    <mergeCell ref="B253:B256"/>
    <mergeCell ref="C253:C256"/>
    <mergeCell ref="F252:F256"/>
    <mergeCell ref="A257:A259"/>
    <mergeCell ref="S257:S259"/>
    <mergeCell ref="F248:F250"/>
    <mergeCell ref="G248:R248"/>
    <mergeCell ref="S248:U248"/>
    <mergeCell ref="G249:I249"/>
    <mergeCell ref="J249:L249"/>
    <mergeCell ref="M249:O249"/>
    <mergeCell ref="P249:R249"/>
    <mergeCell ref="S249:S250"/>
    <mergeCell ref="T249:U249"/>
    <mergeCell ref="T242:T245"/>
    <mergeCell ref="U242:U245"/>
    <mergeCell ref="A246:U246"/>
    <mergeCell ref="G247:R247"/>
    <mergeCell ref="S247:U247"/>
    <mergeCell ref="A248:A250"/>
    <mergeCell ref="B248:B250"/>
    <mergeCell ref="C248:C250"/>
    <mergeCell ref="D248:D250"/>
    <mergeCell ref="E248:E250"/>
    <mergeCell ref="A240:A241"/>
    <mergeCell ref="S240:S241"/>
    <mergeCell ref="T240:T241"/>
    <mergeCell ref="U240:U241"/>
    <mergeCell ref="A242:A245"/>
    <mergeCell ref="B242:B245"/>
    <mergeCell ref="C242:C245"/>
    <mergeCell ref="D242:D245"/>
    <mergeCell ref="F242:F245"/>
    <mergeCell ref="S242:S245"/>
    <mergeCell ref="S237:U237"/>
    <mergeCell ref="G238:I238"/>
    <mergeCell ref="J238:L238"/>
    <mergeCell ref="M238:O238"/>
    <mergeCell ref="P238:R238"/>
    <mergeCell ref="S238:S239"/>
    <mergeCell ref="T238:U238"/>
    <mergeCell ref="A235:U235"/>
    <mergeCell ref="G236:R236"/>
    <mergeCell ref="S236:U236"/>
    <mergeCell ref="A237:A239"/>
    <mergeCell ref="B237:B239"/>
    <mergeCell ref="C237:C239"/>
    <mergeCell ref="D237:D239"/>
    <mergeCell ref="E237:E239"/>
    <mergeCell ref="F237:F239"/>
    <mergeCell ref="G237:R237"/>
    <mergeCell ref="T228:T234"/>
    <mergeCell ref="U228:U234"/>
    <mergeCell ref="D232:D234"/>
    <mergeCell ref="F232:F234"/>
    <mergeCell ref="A228:A234"/>
    <mergeCell ref="B228:B231"/>
    <mergeCell ref="C228:C231"/>
    <mergeCell ref="D228:D231"/>
    <mergeCell ref="F228:F231"/>
    <mergeCell ref="S228:S234"/>
    <mergeCell ref="T222:T223"/>
    <mergeCell ref="U222:U223"/>
    <mergeCell ref="A224:A227"/>
    <mergeCell ref="S224:S227"/>
    <mergeCell ref="T224:T227"/>
    <mergeCell ref="U224:U227"/>
    <mergeCell ref="F226:F227"/>
    <mergeCell ref="A222:A223"/>
    <mergeCell ref="B222:B223"/>
    <mergeCell ref="C222:C223"/>
    <mergeCell ref="D222:D223"/>
    <mergeCell ref="F222:F223"/>
    <mergeCell ref="S222:S223"/>
    <mergeCell ref="F219:F221"/>
    <mergeCell ref="G219:R219"/>
    <mergeCell ref="S219:U219"/>
    <mergeCell ref="G220:I220"/>
    <mergeCell ref="J220:L220"/>
    <mergeCell ref="M220:O220"/>
    <mergeCell ref="P220:R220"/>
    <mergeCell ref="S220:S221"/>
    <mergeCell ref="T220:U220"/>
    <mergeCell ref="T214:T216"/>
    <mergeCell ref="U214:U216"/>
    <mergeCell ref="A217:U217"/>
    <mergeCell ref="G218:R218"/>
    <mergeCell ref="S218:U218"/>
    <mergeCell ref="A219:A221"/>
    <mergeCell ref="B219:B221"/>
    <mergeCell ref="C219:C221"/>
    <mergeCell ref="D219:D221"/>
    <mergeCell ref="E219:E221"/>
    <mergeCell ref="A214:A216"/>
    <mergeCell ref="B214:B216"/>
    <mergeCell ref="C214:C216"/>
    <mergeCell ref="D214:D216"/>
    <mergeCell ref="F214:F216"/>
    <mergeCell ref="S214:S216"/>
    <mergeCell ref="S211:U211"/>
    <mergeCell ref="G212:I212"/>
    <mergeCell ref="J212:L212"/>
    <mergeCell ref="M212:O212"/>
    <mergeCell ref="P212:R212"/>
    <mergeCell ref="S212:S213"/>
    <mergeCell ref="T212:U212"/>
    <mergeCell ref="A209:U209"/>
    <mergeCell ref="G210:R210"/>
    <mergeCell ref="S210:U210"/>
    <mergeCell ref="A211:A213"/>
    <mergeCell ref="B211:B213"/>
    <mergeCell ref="C211:C213"/>
    <mergeCell ref="D211:D213"/>
    <mergeCell ref="E211:E213"/>
    <mergeCell ref="F211:F213"/>
    <mergeCell ref="G211:R211"/>
    <mergeCell ref="T197:T200"/>
    <mergeCell ref="U197:U200"/>
    <mergeCell ref="A206:A208"/>
    <mergeCell ref="B206:B208"/>
    <mergeCell ref="C206:C208"/>
    <mergeCell ref="D206:D208"/>
    <mergeCell ref="F206:F208"/>
    <mergeCell ref="S206:S208"/>
    <mergeCell ref="T206:T208"/>
    <mergeCell ref="U206:U208"/>
    <mergeCell ref="A197:A200"/>
    <mergeCell ref="B197:B199"/>
    <mergeCell ref="C197:C199"/>
    <mergeCell ref="D197:D200"/>
    <mergeCell ref="F197:F200"/>
    <mergeCell ref="S197:S200"/>
    <mergeCell ref="S203:U203"/>
    <mergeCell ref="G204:I204"/>
    <mergeCell ref="J204:L204"/>
    <mergeCell ref="M204:O204"/>
    <mergeCell ref="P204:R204"/>
    <mergeCell ref="S204:S205"/>
    <mergeCell ref="T204:U204"/>
    <mergeCell ref="A201:U201"/>
    <mergeCell ref="G202:R202"/>
    <mergeCell ref="S202:U202"/>
    <mergeCell ref="A203:A205"/>
    <mergeCell ref="B203:B205"/>
    <mergeCell ref="C203:C205"/>
    <mergeCell ref="D203:D205"/>
    <mergeCell ref="E203:E205"/>
    <mergeCell ref="F203:F205"/>
    <mergeCell ref="G203:R203"/>
    <mergeCell ref="A187:A191"/>
    <mergeCell ref="B187:B191"/>
    <mergeCell ref="C187:C191"/>
    <mergeCell ref="D187:D191"/>
    <mergeCell ref="F187:F191"/>
    <mergeCell ref="S187:S191"/>
    <mergeCell ref="A181:A185"/>
    <mergeCell ref="B181:B185"/>
    <mergeCell ref="C181:C185"/>
    <mergeCell ref="D181:D185"/>
    <mergeCell ref="F181:F185"/>
    <mergeCell ref="S181:S185"/>
    <mergeCell ref="A178:A179"/>
    <mergeCell ref="D178:D179"/>
    <mergeCell ref="F178:F179"/>
    <mergeCell ref="S178:S179"/>
    <mergeCell ref="T178:T179"/>
    <mergeCell ref="U178:U179"/>
    <mergeCell ref="G175:R175"/>
    <mergeCell ref="S175:U175"/>
    <mergeCell ref="G176:I176"/>
    <mergeCell ref="J176:L176"/>
    <mergeCell ref="M176:O176"/>
    <mergeCell ref="P176:R176"/>
    <mergeCell ref="S176:S177"/>
    <mergeCell ref="T176:U176"/>
    <mergeCell ref="A175:A177"/>
    <mergeCell ref="B175:B177"/>
    <mergeCell ref="C175:C177"/>
    <mergeCell ref="D175:D177"/>
    <mergeCell ref="E175:E177"/>
    <mergeCell ref="F175:F177"/>
    <mergeCell ref="A170:U170"/>
    <mergeCell ref="A171:U171"/>
    <mergeCell ref="A172:U172"/>
    <mergeCell ref="A173:U173"/>
    <mergeCell ref="G174:R174"/>
    <mergeCell ref="S174:U174"/>
    <mergeCell ref="T160:T164"/>
    <mergeCell ref="U160:U164"/>
    <mergeCell ref="A165:A169"/>
    <mergeCell ref="B165:B169"/>
    <mergeCell ref="C165:C169"/>
    <mergeCell ref="D165:D169"/>
    <mergeCell ref="F165:F169"/>
    <mergeCell ref="S165:S169"/>
    <mergeCell ref="T165:T169"/>
    <mergeCell ref="U165:U169"/>
    <mergeCell ref="A160:A164"/>
    <mergeCell ref="B160:B164"/>
    <mergeCell ref="C160:C164"/>
    <mergeCell ref="D160:D164"/>
    <mergeCell ref="F160:F164"/>
    <mergeCell ref="S160:S164"/>
    <mergeCell ref="S157:U157"/>
    <mergeCell ref="G158:I158"/>
    <mergeCell ref="J158:L158"/>
    <mergeCell ref="M158:O158"/>
    <mergeCell ref="P158:R158"/>
    <mergeCell ref="S158:S159"/>
    <mergeCell ref="T158:U158"/>
    <mergeCell ref="A155:U155"/>
    <mergeCell ref="G156:R156"/>
    <mergeCell ref="S156:U156"/>
    <mergeCell ref="A157:A159"/>
    <mergeCell ref="B157:B159"/>
    <mergeCell ref="C157:C159"/>
    <mergeCell ref="D157:D159"/>
    <mergeCell ref="E157:E159"/>
    <mergeCell ref="F157:F159"/>
    <mergeCell ref="G157:R157"/>
    <mergeCell ref="T147:T149"/>
    <mergeCell ref="U147:U149"/>
    <mergeCell ref="A150:A154"/>
    <mergeCell ref="B150:B154"/>
    <mergeCell ref="C150:C154"/>
    <mergeCell ref="D150:D154"/>
    <mergeCell ref="F150:F154"/>
    <mergeCell ref="S150:S154"/>
    <mergeCell ref="T150:T154"/>
    <mergeCell ref="U150:U154"/>
    <mergeCell ref="A147:A149"/>
    <mergeCell ref="B147:B149"/>
    <mergeCell ref="C147:C149"/>
    <mergeCell ref="D147:D149"/>
    <mergeCell ref="F147:F149"/>
    <mergeCell ref="S147:S149"/>
    <mergeCell ref="G144:R144"/>
    <mergeCell ref="S144:U144"/>
    <mergeCell ref="G145:I145"/>
    <mergeCell ref="J145:L145"/>
    <mergeCell ref="M145:O145"/>
    <mergeCell ref="P145:R145"/>
    <mergeCell ref="S145:S146"/>
    <mergeCell ref="T145:U145"/>
    <mergeCell ref="A144:A146"/>
    <mergeCell ref="B144:B146"/>
    <mergeCell ref="C144:C146"/>
    <mergeCell ref="D144:D146"/>
    <mergeCell ref="E144:E146"/>
    <mergeCell ref="F144:F146"/>
    <mergeCell ref="A141:U141"/>
    <mergeCell ref="A142:U142"/>
    <mergeCell ref="G143:R143"/>
    <mergeCell ref="S143:U143"/>
    <mergeCell ref="A138:A140"/>
    <mergeCell ref="B138:B140"/>
    <mergeCell ref="C138:C140"/>
    <mergeCell ref="D138:D140"/>
    <mergeCell ref="F138:F140"/>
    <mergeCell ref="S138:S140"/>
    <mergeCell ref="S135:U135"/>
    <mergeCell ref="G136:I136"/>
    <mergeCell ref="J136:L136"/>
    <mergeCell ref="M136:O136"/>
    <mergeCell ref="P136:R136"/>
    <mergeCell ref="S136:S137"/>
    <mergeCell ref="T136:U136"/>
    <mergeCell ref="T138:T140"/>
    <mergeCell ref="U138:U140"/>
    <mergeCell ref="A133:U133"/>
    <mergeCell ref="G134:R134"/>
    <mergeCell ref="S134:U134"/>
    <mergeCell ref="A135:A137"/>
    <mergeCell ref="B135:B137"/>
    <mergeCell ref="C135:C137"/>
    <mergeCell ref="D135:D137"/>
    <mergeCell ref="E135:E137"/>
    <mergeCell ref="F135:F137"/>
    <mergeCell ref="G135:R135"/>
    <mergeCell ref="U128:U129"/>
    <mergeCell ref="A130:A132"/>
    <mergeCell ref="B130:B132"/>
    <mergeCell ref="C130:C132"/>
    <mergeCell ref="D130:D132"/>
    <mergeCell ref="S130:S132"/>
    <mergeCell ref="T130:T132"/>
    <mergeCell ref="U130:U132"/>
    <mergeCell ref="F131:F132"/>
    <mergeCell ref="A128:A129"/>
    <mergeCell ref="B128:B129"/>
    <mergeCell ref="C128:C129"/>
    <mergeCell ref="D128:D129"/>
    <mergeCell ref="S128:S129"/>
    <mergeCell ref="T128:T129"/>
    <mergeCell ref="A126:A127"/>
    <mergeCell ref="D126:D127"/>
    <mergeCell ref="F126:F127"/>
    <mergeCell ref="S126:S127"/>
    <mergeCell ref="T126:T127"/>
    <mergeCell ref="U126:U127"/>
    <mergeCell ref="U118:U120"/>
    <mergeCell ref="A122:A125"/>
    <mergeCell ref="D122:D125"/>
    <mergeCell ref="B123:B124"/>
    <mergeCell ref="C123:C124"/>
    <mergeCell ref="F124:F125"/>
    <mergeCell ref="A118:A120"/>
    <mergeCell ref="B118:B120"/>
    <mergeCell ref="C118:C120"/>
    <mergeCell ref="D118:D120"/>
    <mergeCell ref="S118:S120"/>
    <mergeCell ref="T118:T120"/>
    <mergeCell ref="S115:U115"/>
    <mergeCell ref="G116:I116"/>
    <mergeCell ref="J116:L116"/>
    <mergeCell ref="M116:O116"/>
    <mergeCell ref="P116:R116"/>
    <mergeCell ref="S116:S117"/>
    <mergeCell ref="T116:U116"/>
    <mergeCell ref="A113:U113"/>
    <mergeCell ref="G114:R114"/>
    <mergeCell ref="S114:U114"/>
    <mergeCell ref="A115:A117"/>
    <mergeCell ref="B115:B117"/>
    <mergeCell ref="C115:C117"/>
    <mergeCell ref="D115:D117"/>
    <mergeCell ref="E115:E117"/>
    <mergeCell ref="F115:F117"/>
    <mergeCell ref="G115:R115"/>
    <mergeCell ref="F109:F111"/>
    <mergeCell ref="G109:R109"/>
    <mergeCell ref="S109:U109"/>
    <mergeCell ref="G110:I110"/>
    <mergeCell ref="J110:L110"/>
    <mergeCell ref="M110:O110"/>
    <mergeCell ref="P110:R110"/>
    <mergeCell ref="S110:S111"/>
    <mergeCell ref="T110:U110"/>
    <mergeCell ref="T92:T95"/>
    <mergeCell ref="U92:U95"/>
    <mergeCell ref="A107:U107"/>
    <mergeCell ref="G108:R108"/>
    <mergeCell ref="S108:U108"/>
    <mergeCell ref="A109:A111"/>
    <mergeCell ref="B109:B111"/>
    <mergeCell ref="C109:C111"/>
    <mergeCell ref="D109:D111"/>
    <mergeCell ref="E109:E111"/>
    <mergeCell ref="A92:A95"/>
    <mergeCell ref="B92:B93"/>
    <mergeCell ref="C92:C93"/>
    <mergeCell ref="D92:D93"/>
    <mergeCell ref="F92:F93"/>
    <mergeCell ref="S92:S95"/>
    <mergeCell ref="B94:B95"/>
    <mergeCell ref="C94:C95"/>
    <mergeCell ref="D94:D95"/>
    <mergeCell ref="F94:F95"/>
    <mergeCell ref="U87:U88"/>
    <mergeCell ref="A89:A91"/>
    <mergeCell ref="D89:D91"/>
    <mergeCell ref="F89:F91"/>
    <mergeCell ref="S89:S91"/>
    <mergeCell ref="T89:T91"/>
    <mergeCell ref="U89:U91"/>
    <mergeCell ref="B90:B91"/>
    <mergeCell ref="C90:C91"/>
    <mergeCell ref="S85:S86"/>
    <mergeCell ref="T85:T86"/>
    <mergeCell ref="U85:U86"/>
    <mergeCell ref="A87:A88"/>
    <mergeCell ref="B87:B88"/>
    <mergeCell ref="C87:C88"/>
    <mergeCell ref="D87:D88"/>
    <mergeCell ref="F87:F88"/>
    <mergeCell ref="S87:S88"/>
    <mergeCell ref="T87:T88"/>
    <mergeCell ref="A82:A84"/>
    <mergeCell ref="B82:B84"/>
    <mergeCell ref="C82:C84"/>
    <mergeCell ref="D82:D84"/>
    <mergeCell ref="F83:F84"/>
    <mergeCell ref="A85:A86"/>
    <mergeCell ref="B85:B86"/>
    <mergeCell ref="C85:C86"/>
    <mergeCell ref="D85:D86"/>
    <mergeCell ref="F85:F86"/>
    <mergeCell ref="A74:A75"/>
    <mergeCell ref="B74:B75"/>
    <mergeCell ref="C74:C75"/>
    <mergeCell ref="D74:D75"/>
    <mergeCell ref="F74:F75"/>
    <mergeCell ref="A76:A78"/>
    <mergeCell ref="B76:B78"/>
    <mergeCell ref="C76:C78"/>
    <mergeCell ref="D76:D78"/>
    <mergeCell ref="T70:T71"/>
    <mergeCell ref="U70:U71"/>
    <mergeCell ref="A72:A73"/>
    <mergeCell ref="B72:B73"/>
    <mergeCell ref="C72:C73"/>
    <mergeCell ref="D72:D73"/>
    <mergeCell ref="F72:F73"/>
    <mergeCell ref="S72:S73"/>
    <mergeCell ref="T72:T73"/>
    <mergeCell ref="U72:U73"/>
    <mergeCell ref="A70:A71"/>
    <mergeCell ref="B70:B71"/>
    <mergeCell ref="C70:C71"/>
    <mergeCell ref="D70:D71"/>
    <mergeCell ref="F70:F71"/>
    <mergeCell ref="S70:S71"/>
    <mergeCell ref="T66:T67"/>
    <mergeCell ref="U66:U67"/>
    <mergeCell ref="A68:A69"/>
    <mergeCell ref="B68:B69"/>
    <mergeCell ref="C68:C69"/>
    <mergeCell ref="D68:D69"/>
    <mergeCell ref="F68:F69"/>
    <mergeCell ref="S68:S69"/>
    <mergeCell ref="T68:T69"/>
    <mergeCell ref="U68:U69"/>
    <mergeCell ref="A66:A67"/>
    <mergeCell ref="B66:B67"/>
    <mergeCell ref="C66:C67"/>
    <mergeCell ref="D66:D67"/>
    <mergeCell ref="F66:F67"/>
    <mergeCell ref="S66:S67"/>
    <mergeCell ref="G63:R63"/>
    <mergeCell ref="S63:U63"/>
    <mergeCell ref="G64:I64"/>
    <mergeCell ref="J64:L64"/>
    <mergeCell ref="M64:O64"/>
    <mergeCell ref="P64:R64"/>
    <mergeCell ref="S64:S65"/>
    <mergeCell ref="T64:U64"/>
    <mergeCell ref="A60:U60"/>
    <mergeCell ref="A61:U61"/>
    <mergeCell ref="G62:R62"/>
    <mergeCell ref="S62:U62"/>
    <mergeCell ref="A63:A65"/>
    <mergeCell ref="B63:B65"/>
    <mergeCell ref="C63:C65"/>
    <mergeCell ref="D63:D65"/>
    <mergeCell ref="E63:E65"/>
    <mergeCell ref="F63:F65"/>
    <mergeCell ref="T56:T59"/>
    <mergeCell ref="U56:U59"/>
    <mergeCell ref="B58:B59"/>
    <mergeCell ref="C58:C59"/>
    <mergeCell ref="D58:D59"/>
    <mergeCell ref="F58:F59"/>
    <mergeCell ref="A56:A59"/>
    <mergeCell ref="B56:B57"/>
    <mergeCell ref="C56:C57"/>
    <mergeCell ref="D56:D57"/>
    <mergeCell ref="F56:F57"/>
    <mergeCell ref="S56:S59"/>
    <mergeCell ref="S50:S55"/>
    <mergeCell ref="T50:T55"/>
    <mergeCell ref="U50:U55"/>
    <mergeCell ref="B54:B55"/>
    <mergeCell ref="C54:C55"/>
    <mergeCell ref="D54:D55"/>
    <mergeCell ref="F54:F55"/>
    <mergeCell ref="C47:C49"/>
    <mergeCell ref="D47:D49"/>
    <mergeCell ref="F47:F49"/>
    <mergeCell ref="A50:A55"/>
    <mergeCell ref="B50:B53"/>
    <mergeCell ref="C50:C53"/>
    <mergeCell ref="D50:D53"/>
    <mergeCell ref="F50:F53"/>
    <mergeCell ref="U40:U42"/>
    <mergeCell ref="A43:A49"/>
    <mergeCell ref="B43:B45"/>
    <mergeCell ref="C43:C45"/>
    <mergeCell ref="D43:D45"/>
    <mergeCell ref="F43:F45"/>
    <mergeCell ref="S43:S49"/>
    <mergeCell ref="T43:T49"/>
    <mergeCell ref="U43:U49"/>
    <mergeCell ref="B47:B49"/>
    <mergeCell ref="A40:A42"/>
    <mergeCell ref="B40:B42"/>
    <mergeCell ref="C40:C42"/>
    <mergeCell ref="D40:D42"/>
    <mergeCell ref="S40:S42"/>
    <mergeCell ref="T40:T42"/>
    <mergeCell ref="G37:R37"/>
    <mergeCell ref="S37:U37"/>
    <mergeCell ref="G38:I38"/>
    <mergeCell ref="J38:L38"/>
    <mergeCell ref="M38:O38"/>
    <mergeCell ref="P38:R38"/>
    <mergeCell ref="S38:S39"/>
    <mergeCell ref="T38:U38"/>
    <mergeCell ref="A37:A39"/>
    <mergeCell ref="B37:B39"/>
    <mergeCell ref="C37:C39"/>
    <mergeCell ref="D37:D39"/>
    <mergeCell ref="E37:E39"/>
    <mergeCell ref="F37:F39"/>
    <mergeCell ref="A32:U32"/>
    <mergeCell ref="A33:U33"/>
    <mergeCell ref="A34:U34"/>
    <mergeCell ref="A35:U35"/>
    <mergeCell ref="G36:R36"/>
    <mergeCell ref="S36:U36"/>
    <mergeCell ref="S28:U28"/>
    <mergeCell ref="G29:I29"/>
    <mergeCell ref="J29:L29"/>
    <mergeCell ref="M29:O29"/>
    <mergeCell ref="P29:R29"/>
    <mergeCell ref="S29:S30"/>
    <mergeCell ref="T29:U29"/>
    <mergeCell ref="A26:U26"/>
    <mergeCell ref="G27:R27"/>
    <mergeCell ref="S27:U27"/>
    <mergeCell ref="A28:A30"/>
    <mergeCell ref="B28:B30"/>
    <mergeCell ref="C28:C30"/>
    <mergeCell ref="D28:D30"/>
    <mergeCell ref="E28:E30"/>
    <mergeCell ref="F28:F30"/>
    <mergeCell ref="G28:R28"/>
    <mergeCell ref="A23:A25"/>
    <mergeCell ref="B23:B25"/>
    <mergeCell ref="C23:C25"/>
    <mergeCell ref="D23:D25"/>
    <mergeCell ref="F23:F25"/>
    <mergeCell ref="S23:S25"/>
    <mergeCell ref="A21:A22"/>
    <mergeCell ref="B21:B22"/>
    <mergeCell ref="C21:C22"/>
    <mergeCell ref="D21:D22"/>
    <mergeCell ref="F21:F22"/>
    <mergeCell ref="S21:S22"/>
    <mergeCell ref="A14:A20"/>
    <mergeCell ref="B14:B18"/>
    <mergeCell ref="C14:C18"/>
    <mergeCell ref="D14:D20"/>
    <mergeCell ref="F14:F20"/>
    <mergeCell ref="S14:S20"/>
    <mergeCell ref="B19:B20"/>
    <mergeCell ref="C19:C20"/>
    <mergeCell ref="F11:F13"/>
    <mergeCell ref="G11:R11"/>
    <mergeCell ref="S11:U11"/>
    <mergeCell ref="G12:I12"/>
    <mergeCell ref="J12:L12"/>
    <mergeCell ref="M12:O12"/>
    <mergeCell ref="P12:R12"/>
    <mergeCell ref="S12:S13"/>
    <mergeCell ref="T12:U12"/>
    <mergeCell ref="A7:U7"/>
    <mergeCell ref="A8:U8"/>
    <mergeCell ref="A9:U9"/>
    <mergeCell ref="G10:R10"/>
    <mergeCell ref="S10:U10"/>
    <mergeCell ref="A11:A13"/>
    <mergeCell ref="B11:B13"/>
    <mergeCell ref="C11:C13"/>
    <mergeCell ref="D11:D13"/>
    <mergeCell ref="E11:E13"/>
    <mergeCell ref="C194:C196"/>
    <mergeCell ref="D194:D196"/>
    <mergeCell ref="E194:E196"/>
    <mergeCell ref="F194:F196"/>
    <mergeCell ref="G194:R194"/>
    <mergeCell ref="A1:U1"/>
    <mergeCell ref="A2:U2"/>
    <mergeCell ref="A3:U3"/>
    <mergeCell ref="A4:U4"/>
    <mergeCell ref="A6:U6"/>
    <mergeCell ref="J195:L195"/>
    <mergeCell ref="M195:O195"/>
    <mergeCell ref="P195:R195"/>
    <mergeCell ref="S195:S196"/>
    <mergeCell ref="T195:U195"/>
    <mergeCell ref="A192:U192"/>
    <mergeCell ref="G193:R193"/>
    <mergeCell ref="S193:U193"/>
    <mergeCell ref="A194:A196"/>
    <mergeCell ref="B194:B196"/>
    <mergeCell ref="A96:A103"/>
    <mergeCell ref="B96:B97"/>
    <mergeCell ref="C96:C97"/>
    <mergeCell ref="D96:D103"/>
    <mergeCell ref="A104:A106"/>
    <mergeCell ref="B104:B106"/>
    <mergeCell ref="U96:U103"/>
    <mergeCell ref="F97:F100"/>
    <mergeCell ref="B98:B99"/>
    <mergeCell ref="C98:C99"/>
    <mergeCell ref="B258:B259"/>
    <mergeCell ref="C258:C259"/>
    <mergeCell ref="D258:D259"/>
    <mergeCell ref="F258:F259"/>
    <mergeCell ref="S194:U194"/>
    <mergeCell ref="G195:I195"/>
    <mergeCell ref="T76:T78"/>
    <mergeCell ref="U76:U78"/>
    <mergeCell ref="C104:C106"/>
    <mergeCell ref="D104:D106"/>
    <mergeCell ref="F104:F106"/>
    <mergeCell ref="S104:S106"/>
    <mergeCell ref="T104:T106"/>
    <mergeCell ref="U104:U106"/>
    <mergeCell ref="S96:S103"/>
    <mergeCell ref="T96:T103"/>
    <mergeCell ref="S122:S125"/>
    <mergeCell ref="T122:T125"/>
    <mergeCell ref="U122:U125"/>
    <mergeCell ref="S74:S75"/>
    <mergeCell ref="T74:T75"/>
    <mergeCell ref="U74:U75"/>
    <mergeCell ref="S82:S84"/>
    <mergeCell ref="T82:T84"/>
    <mergeCell ref="U82:U84"/>
    <mergeCell ref="S76:S78"/>
    <mergeCell ref="T181:T185"/>
    <mergeCell ref="U181:U185"/>
    <mergeCell ref="S251:S256"/>
    <mergeCell ref="T251:T256"/>
    <mergeCell ref="U251:U256"/>
    <mergeCell ref="S267:S278"/>
    <mergeCell ref="T267:T278"/>
    <mergeCell ref="U267:U278"/>
    <mergeCell ref="T187:T191"/>
    <mergeCell ref="U187:U191"/>
    <mergeCell ref="S291:S293"/>
    <mergeCell ref="T291:T293"/>
    <mergeCell ref="U291:U293"/>
    <mergeCell ref="S294:S295"/>
    <mergeCell ref="T294:T295"/>
    <mergeCell ref="U294:U295"/>
    <mergeCell ref="T285:T287"/>
    <mergeCell ref="U285:U287"/>
    <mergeCell ref="S285:S287"/>
    <mergeCell ref="S288:S290"/>
    <mergeCell ref="T288:T290"/>
    <mergeCell ref="U288:U290"/>
    <mergeCell ref="S328:S330"/>
    <mergeCell ref="T328:T330"/>
    <mergeCell ref="U328:U330"/>
    <mergeCell ref="S405:S406"/>
    <mergeCell ref="T405:T406"/>
    <mergeCell ref="U405:U406"/>
    <mergeCell ref="T331:T333"/>
    <mergeCell ref="U331:U333"/>
    <mergeCell ref="T334:T338"/>
    <mergeCell ref="U334:U338"/>
    <mergeCell ref="T14:T20"/>
    <mergeCell ref="U14:U20"/>
    <mergeCell ref="T21:T22"/>
    <mergeCell ref="U21:U22"/>
    <mergeCell ref="T23:T25"/>
    <mergeCell ref="U23:U25"/>
  </mergeCells>
  <printOptions/>
  <pageMargins left="0.5118110236220472" right="0.15748031496062992" top="0.2755905511811024" bottom="0.5905511811023623" header="0.31496062992125984" footer="0.31496062992125984"/>
  <pageSetup horizontalDpi="600" verticalDpi="600" orientation="landscape" scale="69" r:id="rId4"/>
  <headerFooter>
    <oddFooter>&amp;L
&amp;RPágina &amp;P de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Gcapellan</dc:creator>
  <cp:keywords/>
  <dc:description/>
  <cp:lastModifiedBy>Nicauris Guzman</cp:lastModifiedBy>
  <cp:lastPrinted>2013-06-19T13:02:56Z</cp:lastPrinted>
  <dcterms:created xsi:type="dcterms:W3CDTF">2012-01-10T13:45:39Z</dcterms:created>
  <dcterms:modified xsi:type="dcterms:W3CDTF">2018-09-13T13:10:38Z</dcterms:modified>
  <cp:category/>
  <cp:version/>
  <cp:contentType/>
  <cp:contentStatus/>
</cp:coreProperties>
</file>